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drawings/drawing3.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drawings/drawing4.xml" ContentType="application/vnd.openxmlformats-officedocument.drawing+xml"/>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drawings/drawing5.xml" ContentType="application/vnd.openxmlformats-officedocument.drawing+xml"/>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codeName="{4D1C537B-E38A-612A-F078-A93A15B4B7F4}"/>
  <workbookPr codeName="ThisWorkbook"/>
  <mc:AlternateContent xmlns:mc="http://schemas.openxmlformats.org/markup-compatibility/2006">
    <mc:Choice Requires="x15">
      <x15ac:absPath xmlns:x15ac="http://schemas.microsoft.com/office/spreadsheetml/2010/11/ac" url="C:\VFP temporary\CBA dnes\"/>
    </mc:Choice>
  </mc:AlternateContent>
  <xr:revisionPtr revIDLastSave="0" documentId="8_{C90774A4-0DAC-4338-A274-59955F27B219}" xr6:coauthVersionLast="47" xr6:coauthVersionMax="47" xr10:uidLastSave="{00000000-0000-0000-0000-000000000000}"/>
  <workbookProtection workbookAlgorithmName="SHA-512" workbookHashValue="ZaJIqQGMtiRSecOv1z1owt2qwIH27r5cYpaAa8/s9oIanDx1tyzPuBgKvy7EAvkM0BGWB28uR4BjkvDlmkptQA==" workbookSaltValue="wXeeXP2BI1V1c+2lwVC/MQ==" workbookSpinCount="100000" lockStructure="1"/>
  <bookViews>
    <workbookView xWindow="-110" yWindow="-110" windowWidth="19420" windowHeight="10420" activeTab="5" xr2:uid="{00000000-000D-0000-FFFF-FFFF00000000}"/>
  </bookViews>
  <sheets>
    <sheet name="cover" sheetId="31" r:id="rId1"/>
    <sheet name="Tool interface" sheetId="3" state="veryHidden" r:id="rId2"/>
    <sheet name="BIM Costs Database" sheetId="4" state="veryHidden" r:id="rId3"/>
    <sheet name="Database" sheetId="11" state="veryHidden" r:id="rId4"/>
    <sheet name="Inputs" sheetId="21" r:id="rId5"/>
    <sheet name="CBA - BIM level 1" sheetId="25" r:id="rId6"/>
    <sheet name="CBA - BIM level 2" sheetId="28" r:id="rId7"/>
    <sheet name="Results" sheetId="26" r:id="rId8"/>
    <sheet name="Slovnicek" sheetId="32" r:id="rId9"/>
    <sheet name="Glossary" sheetId="30" state="veryHidden" r:id="rId10"/>
    <sheet name="_56F9DC9755BA473782653E2940F9" sheetId="17" state="veryHidden" r:id="rId11"/>
  </sheets>
  <definedNames>
    <definedName name="_56F9DC9755BA473782653E2940F9FormId">"_-PjduD87EWpRrxE1pqbfhJpoGyCV1tNo5VMcArb1vVUQ1laR1I3TjBFRVIyQUdIOEpDT01IWThRVS4u"</definedName>
    <definedName name="_56F9DC9755BA473782653E2940F9ResponseSheet">"Form1"</definedName>
    <definedName name="_56F9DC9755BA473782653E2940F9SourceDocId">"{06a86612-afe7-420b-aad2-6431aaded1da}"</definedName>
    <definedName name="_xlnm._FilterDatabase" localSheetId="8" hidden="1">Slovnicek!$A$1:$E$47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35" i="11" l="1"/>
  <c r="E135" i="11"/>
  <c r="D135" i="11"/>
  <c r="F110" i="11"/>
  <c r="E110" i="11"/>
  <c r="D110" i="11"/>
  <c r="D104" i="11"/>
  <c r="D100" i="11"/>
  <c r="F73" i="11"/>
  <c r="E73" i="11"/>
  <c r="D73" i="11"/>
  <c r="G78" i="11" l="1"/>
  <c r="F78" i="11"/>
  <c r="G77" i="11"/>
  <c r="F77" i="11"/>
  <c r="H76" i="11"/>
  <c r="D54" i="11"/>
  <c r="K134" i="11"/>
  <c r="J134" i="11"/>
  <c r="I134" i="11"/>
  <c r="K133" i="11"/>
  <c r="J133" i="11"/>
  <c r="I133" i="11"/>
  <c r="K107" i="11"/>
  <c r="H77" i="11" l="1"/>
  <c r="H78" i="11"/>
  <c r="K108" i="11"/>
  <c r="K132" i="11"/>
  <c r="J109" i="11"/>
  <c r="I109" i="11"/>
  <c r="J108" i="11"/>
  <c r="I108" i="11"/>
  <c r="G99" i="11"/>
  <c r="G98" i="11"/>
  <c r="G103" i="11"/>
  <c r="G104" i="11"/>
  <c r="K109" i="11" l="1"/>
  <c r="F122" i="11" l="1"/>
  <c r="E122" i="11"/>
  <c r="Q46" i="26" l="1"/>
  <c r="C68" i="4" l="1"/>
  <c r="C69" i="4" s="1"/>
  <c r="C70" i="4" s="1"/>
  <c r="C66" i="4"/>
  <c r="C75" i="4"/>
  <c r="C53" i="4"/>
  <c r="C51" i="4"/>
  <c r="C52" i="4" s="1"/>
  <c r="F115" i="11" l="1"/>
  <c r="K31" i="11" l="1"/>
  <c r="K43" i="11"/>
  <c r="K37" i="11"/>
  <c r="K23" i="11"/>
  <c r="C129" i="3" l="1"/>
  <c r="C168" i="3"/>
  <c r="C166" i="3"/>
  <c r="C164" i="3"/>
  <c r="C158" i="3"/>
  <c r="C156" i="3"/>
  <c r="C154" i="3"/>
  <c r="C148" i="3"/>
  <c r="C146" i="3"/>
  <c r="C144" i="3"/>
  <c r="C138" i="3"/>
  <c r="C136" i="3"/>
  <c r="C134" i="3"/>
  <c r="C127" i="3"/>
  <c r="V23" i="4" l="1"/>
  <c r="U23" i="4"/>
  <c r="V22" i="4"/>
  <c r="U22" i="4"/>
  <c r="V21" i="4"/>
  <c r="U21" i="4"/>
  <c r="V20" i="4"/>
  <c r="U20" i="4"/>
  <c r="D11" i="4"/>
  <c r="E11" i="4" s="1"/>
  <c r="U19" i="4"/>
  <c r="J29" i="4"/>
  <c r="K29" i="4" s="1"/>
  <c r="P29" i="4"/>
  <c r="Q29" i="4" s="1"/>
  <c r="D29" i="4"/>
  <c r="E29" i="4" s="1"/>
  <c r="J23" i="4"/>
  <c r="K23" i="4" s="1"/>
  <c r="D23" i="4"/>
  <c r="E23" i="4" s="1"/>
  <c r="P23" i="4"/>
  <c r="Q23" i="4" s="1"/>
  <c r="J26" i="4"/>
  <c r="K26" i="4" s="1"/>
  <c r="P26" i="4"/>
  <c r="Q26" i="4" s="1"/>
  <c r="D26" i="4"/>
  <c r="E26" i="4" s="1"/>
  <c r="J11" i="4"/>
  <c r="K11" i="4" s="1"/>
  <c r="P11" i="4"/>
  <c r="Q11" i="4" s="1"/>
  <c r="J20" i="4"/>
  <c r="K20" i="4" s="1"/>
  <c r="D20" i="4"/>
  <c r="E20" i="4" s="1"/>
  <c r="P20" i="4"/>
  <c r="Q20" i="4" s="1"/>
  <c r="C26" i="3"/>
  <c r="C28" i="3"/>
  <c r="D61" i="11" l="1"/>
  <c r="G60" i="11" s="1"/>
  <c r="D8" i="4"/>
  <c r="V24" i="4"/>
  <c r="U24" i="4"/>
  <c r="J8" i="4"/>
  <c r="P8" i="4"/>
  <c r="U26" i="4" l="1"/>
  <c r="C29" i="3"/>
  <c r="A3" i="25" s="1"/>
  <c r="A3" i="28" l="1"/>
  <c r="C12" i="3"/>
  <c r="D2" i="28" l="1"/>
  <c r="E2" i="28" s="1"/>
  <c r="D2" i="25"/>
  <c r="E2" i="25" s="1"/>
  <c r="F2" i="25" s="1"/>
  <c r="F2" i="28" l="1"/>
  <c r="G2" i="25"/>
  <c r="H2" i="25" s="1"/>
  <c r="C11" i="3"/>
  <c r="G2" i="28" l="1"/>
  <c r="H2" i="28" s="1"/>
  <c r="I2" i="28" s="1"/>
  <c r="J2" i="28" s="1"/>
  <c r="K2" i="28" s="1"/>
  <c r="L2" i="28" s="1"/>
  <c r="M2" i="28" s="1"/>
  <c r="N2" i="28" s="1"/>
  <c r="I2" i="25"/>
  <c r="J2" i="25" s="1"/>
  <c r="K2" i="25" s="1"/>
  <c r="L2" i="25" s="1"/>
  <c r="M2" i="25" s="1"/>
  <c r="O2" i="28" l="1"/>
  <c r="P2" i="28" s="1"/>
  <c r="Q2" i="28" s="1"/>
  <c r="R2" i="28" s="1"/>
  <c r="S2" i="28" s="1"/>
  <c r="T2" i="28" s="1"/>
  <c r="U2" i="28" s="1"/>
  <c r="V2" i="28" s="1"/>
  <c r="W2" i="28" s="1"/>
  <c r="X2" i="28" s="1"/>
  <c r="Y2" i="28" s="1"/>
  <c r="Z2" i="28" s="1"/>
  <c r="AA2" i="28" s="1"/>
  <c r="AB2" i="28" s="1"/>
  <c r="AC2" i="28" s="1"/>
  <c r="AD2" i="28" s="1"/>
  <c r="AE2" i="28" s="1"/>
  <c r="AF2" i="28" s="1"/>
  <c r="AG2" i="28" s="1"/>
  <c r="AH2" i="28" s="1"/>
  <c r="AI2" i="28" s="1"/>
  <c r="AJ2" i="28" s="1"/>
  <c r="AK2" i="28" s="1"/>
  <c r="N2" i="25"/>
  <c r="O2" i="25" s="1"/>
  <c r="P2" i="25" l="1"/>
  <c r="Q2" i="25" s="1"/>
  <c r="R2" i="25" s="1"/>
  <c r="S2" i="25" s="1"/>
  <c r="T2" i="25" s="1"/>
  <c r="U2" i="25" s="1"/>
  <c r="V2" i="25" s="1"/>
  <c r="W2" i="25" s="1"/>
  <c r="X2" i="25" s="1"/>
  <c r="Y2" i="25" s="1"/>
  <c r="Z2" i="25" s="1"/>
  <c r="AA2" i="25" s="1"/>
  <c r="AB2" i="25" s="1"/>
  <c r="AC2" i="25" s="1"/>
  <c r="AD2" i="25" s="1"/>
  <c r="AE2" i="25" s="1"/>
  <c r="AF2" i="25" s="1"/>
  <c r="AG2" i="25" s="1"/>
  <c r="AH2" i="25" s="1"/>
  <c r="AI2" i="25" s="1"/>
  <c r="AJ2" i="25" s="1"/>
  <c r="AK2" i="25" s="1"/>
  <c r="C22" i="3" l="1"/>
  <c r="C16" i="3" l="1"/>
  <c r="I82" i="11" s="1"/>
  <c r="C15" i="3"/>
  <c r="C8" i="3"/>
  <c r="I84" i="11" l="1"/>
  <c r="I83" i="11"/>
  <c r="D103" i="11"/>
  <c r="C21" i="3"/>
  <c r="C9" i="3"/>
  <c r="C17" i="3"/>
  <c r="D62" i="11" s="1"/>
  <c r="V78" i="11"/>
  <c r="E108" i="11" l="1"/>
  <c r="D108" i="11"/>
  <c r="F108" i="11"/>
  <c r="D8" i="11"/>
  <c r="E8" i="11" s="1"/>
  <c r="D51" i="11"/>
  <c r="H60" i="11"/>
  <c r="M66" i="11"/>
  <c r="H62" i="11" l="1"/>
  <c r="H61" i="11"/>
  <c r="E60" i="11" s="1"/>
  <c r="F8" i="11"/>
  <c r="G8" i="11" s="1"/>
  <c r="I8" i="11" s="1"/>
  <c r="G61" i="11"/>
  <c r="D60" i="11" s="1"/>
  <c r="G62" i="11"/>
  <c r="D109" i="11"/>
  <c r="D107" i="11" s="1"/>
  <c r="E109" i="11"/>
  <c r="E107" i="11" s="1"/>
  <c r="S78" i="11"/>
  <c r="T78" i="11"/>
  <c r="U78" i="11"/>
  <c r="I75" i="4" l="1"/>
  <c r="I67" i="4"/>
  <c r="I68" i="4"/>
  <c r="I69" i="4"/>
  <c r="I70" i="4"/>
  <c r="I66" i="4"/>
  <c r="I62" i="4"/>
  <c r="I60" i="4"/>
  <c r="C58" i="4"/>
  <c r="C60" i="4"/>
  <c r="C54" i="4"/>
  <c r="I54" i="4"/>
  <c r="C61" i="4" l="1"/>
  <c r="C77" i="4" s="1"/>
  <c r="C76" i="4"/>
  <c r="C74" i="4"/>
  <c r="I74" i="4" s="1"/>
  <c r="C62" i="4"/>
  <c r="I77" i="4"/>
  <c r="I76" i="4"/>
  <c r="I59" i="4"/>
  <c r="C78" i="4" l="1"/>
  <c r="I78" i="4" s="1"/>
  <c r="I58" i="4"/>
  <c r="F109" i="11" l="1"/>
  <c r="F107" i="11" s="1"/>
  <c r="C58" i="3" l="1"/>
  <c r="C56" i="3"/>
  <c r="D126" i="11"/>
  <c r="D127" i="11" l="1"/>
  <c r="C119" i="3"/>
  <c r="C117" i="3"/>
  <c r="C116" i="3"/>
  <c r="C108" i="3"/>
  <c r="C106" i="3"/>
  <c r="C105" i="3"/>
  <c r="C97" i="3"/>
  <c r="C95" i="3"/>
  <c r="C94" i="3"/>
  <c r="C86" i="3"/>
  <c r="C84" i="3"/>
  <c r="C83" i="3"/>
  <c r="C67" i="3"/>
  <c r="C65" i="3"/>
  <c r="C64" i="3"/>
  <c r="C63" i="3"/>
  <c r="C62" i="3"/>
  <c r="D59" i="3"/>
  <c r="D58" i="3"/>
  <c r="P42" i="4" s="1"/>
  <c r="D57" i="3"/>
  <c r="D56" i="3"/>
  <c r="J40" i="4" s="1"/>
  <c r="C59" i="3"/>
  <c r="C57" i="3"/>
  <c r="C44" i="3"/>
  <c r="C39" i="3"/>
  <c r="C34" i="3"/>
  <c r="C27" i="3"/>
  <c r="C23" i="3"/>
  <c r="C19" i="3"/>
  <c r="H8" i="25" s="1"/>
  <c r="C18" i="3"/>
  <c r="H10" i="25" l="1"/>
  <c r="I10" i="25" s="1"/>
  <c r="J10" i="25" s="1"/>
  <c r="K10" i="25" s="1"/>
  <c r="L10" i="25" s="1"/>
  <c r="M10" i="25" s="1"/>
  <c r="N10" i="25" s="1"/>
  <c r="O10" i="25" s="1"/>
  <c r="P10" i="25" s="1"/>
  <c r="Q10" i="25" s="1"/>
  <c r="M19" i="26"/>
  <c r="C10" i="25"/>
  <c r="D10" i="25" s="1"/>
  <c r="E10" i="25" s="1"/>
  <c r="F10" i="25" s="1"/>
  <c r="G10" i="25" s="1"/>
  <c r="C25" i="28"/>
  <c r="D25" i="28" s="1"/>
  <c r="E25" i="28" s="1"/>
  <c r="F25" i="28" s="1"/>
  <c r="G25" i="28" s="1"/>
  <c r="R25" i="28"/>
  <c r="S25" i="28" s="1"/>
  <c r="T25" i="28" s="1"/>
  <c r="U25" i="28" s="1"/>
  <c r="V25" i="28" s="1"/>
  <c r="W25" i="28" s="1"/>
  <c r="X25" i="28" s="1"/>
  <c r="Y25" i="28" s="1"/>
  <c r="Z25" i="28" s="1"/>
  <c r="AA25" i="28" s="1"/>
  <c r="AB25" i="28" s="1"/>
  <c r="AC25" i="28" s="1"/>
  <c r="AD25" i="28" s="1"/>
  <c r="AE25" i="28" s="1"/>
  <c r="AF25" i="28" s="1"/>
  <c r="AG25" i="28" s="1"/>
  <c r="AH25" i="28" s="1"/>
  <c r="AI25" i="28" s="1"/>
  <c r="AJ25" i="28" s="1"/>
  <c r="AK25" i="28" s="1"/>
  <c r="R25" i="25"/>
  <c r="S25" i="25" s="1"/>
  <c r="T25" i="25" s="1"/>
  <c r="U25" i="25" s="1"/>
  <c r="V25" i="25" s="1"/>
  <c r="W25" i="25" s="1"/>
  <c r="X25" i="25" s="1"/>
  <c r="Y25" i="25" s="1"/>
  <c r="Z25" i="25" s="1"/>
  <c r="AA25" i="25" s="1"/>
  <c r="AB25" i="25" s="1"/>
  <c r="AC25" i="25" s="1"/>
  <c r="AD25" i="25" s="1"/>
  <c r="AE25" i="25" s="1"/>
  <c r="AF25" i="25" s="1"/>
  <c r="AG25" i="25" s="1"/>
  <c r="AH25" i="25" s="1"/>
  <c r="AI25" i="25" s="1"/>
  <c r="AJ25" i="25" s="1"/>
  <c r="AK25" i="25" s="1"/>
  <c r="Q23" i="25"/>
  <c r="Q27" i="25"/>
  <c r="P27" i="25"/>
  <c r="O27" i="25"/>
  <c r="D98" i="11"/>
  <c r="D99" i="11" s="1"/>
  <c r="D97" i="11" s="1"/>
  <c r="H7" i="28" s="1"/>
  <c r="I7" i="28" s="1"/>
  <c r="J7" i="28" s="1"/>
  <c r="K7" i="28" s="1"/>
  <c r="L7" i="28" s="1"/>
  <c r="M7" i="28" s="1"/>
  <c r="N7" i="28" s="1"/>
  <c r="O7" i="28" s="1"/>
  <c r="D151" i="11"/>
  <c r="D148" i="11" s="1"/>
  <c r="D149" i="11" s="1"/>
  <c r="P23" i="25"/>
  <c r="O23" i="25"/>
  <c r="H8" i="28"/>
  <c r="P25" i="28"/>
  <c r="Q25" i="28"/>
  <c r="Q27" i="28"/>
  <c r="P27" i="28"/>
  <c r="Q22" i="28"/>
  <c r="P22" i="28"/>
  <c r="Q21" i="28"/>
  <c r="P21" i="28"/>
  <c r="Q13" i="28"/>
  <c r="Q14" i="28"/>
  <c r="Q9" i="28"/>
  <c r="P9" i="28"/>
  <c r="P13" i="28"/>
  <c r="P14" i="28"/>
  <c r="Q10" i="28"/>
  <c r="P10" i="28"/>
  <c r="H13" i="28"/>
  <c r="I13" i="28" s="1"/>
  <c r="J13" i="28" s="1"/>
  <c r="K13" i="28" s="1"/>
  <c r="L13" i="28" s="1"/>
  <c r="M13" i="28" s="1"/>
  <c r="N13" i="28" s="1"/>
  <c r="O13" i="28" s="1"/>
  <c r="C10" i="28"/>
  <c r="D10" i="28" s="1"/>
  <c r="E10" i="28" s="1"/>
  <c r="F10" i="28" s="1"/>
  <c r="G10" i="28" s="1"/>
  <c r="H10" i="28"/>
  <c r="I10" i="28" s="1"/>
  <c r="J10" i="28" s="1"/>
  <c r="K10" i="28" s="1"/>
  <c r="L10" i="28" s="1"/>
  <c r="M10" i="28" s="1"/>
  <c r="N10" i="28" s="1"/>
  <c r="O10" i="28" s="1"/>
  <c r="P7" i="28"/>
  <c r="Q7" i="28"/>
  <c r="C25" i="25"/>
  <c r="D25" i="25" s="1"/>
  <c r="E25" i="25" s="1"/>
  <c r="F25" i="25" s="1"/>
  <c r="G25" i="25" s="1"/>
  <c r="H13" i="25"/>
  <c r="I13" i="25" s="1"/>
  <c r="J13" i="25" s="1"/>
  <c r="K13" i="25" s="1"/>
  <c r="L13" i="25" s="1"/>
  <c r="M13" i="25" s="1"/>
  <c r="N13" i="25" s="1"/>
  <c r="O13" i="25" s="1"/>
  <c r="P13" i="25" s="1"/>
  <c r="Q13" i="25" s="1"/>
  <c r="V5" i="4"/>
  <c r="X5" i="4" s="1"/>
  <c r="X9" i="4"/>
  <c r="U9" i="4"/>
  <c r="X7" i="4"/>
  <c r="U7" i="4"/>
  <c r="X8" i="4"/>
  <c r="U8" i="4"/>
  <c r="W5" i="4"/>
  <c r="X6" i="4"/>
  <c r="U6" i="4"/>
  <c r="F121" i="11"/>
  <c r="E121" i="11"/>
  <c r="R11" i="28" s="1"/>
  <c r="S11" i="28" s="1"/>
  <c r="T11" i="28" s="1"/>
  <c r="U11" i="28" s="1"/>
  <c r="V11" i="28" s="1"/>
  <c r="W11" i="28" s="1"/>
  <c r="X11" i="28" s="1"/>
  <c r="Y11" i="28" s="1"/>
  <c r="Z11" i="28" s="1"/>
  <c r="AA11" i="28" s="1"/>
  <c r="AB11" i="28" s="1"/>
  <c r="AC11" i="28" s="1"/>
  <c r="AD11" i="28" s="1"/>
  <c r="AE11" i="28" s="1"/>
  <c r="AF11" i="28" s="1"/>
  <c r="AG11" i="28" s="1"/>
  <c r="AH11" i="28" s="1"/>
  <c r="AI11" i="28" s="1"/>
  <c r="AJ11" i="28" s="1"/>
  <c r="AK11" i="28" s="1"/>
  <c r="D121" i="11"/>
  <c r="R11" i="25" s="1"/>
  <c r="S11" i="25" s="1"/>
  <c r="T11" i="25" s="1"/>
  <c r="U11" i="25" s="1"/>
  <c r="V11" i="25" s="1"/>
  <c r="W11" i="25" s="1"/>
  <c r="X11" i="25" s="1"/>
  <c r="Y11" i="25" s="1"/>
  <c r="Z11" i="25" s="1"/>
  <c r="AA11" i="25" s="1"/>
  <c r="AB11" i="25" s="1"/>
  <c r="AC11" i="25" s="1"/>
  <c r="AD11" i="25" s="1"/>
  <c r="AE11" i="25" s="1"/>
  <c r="AF11" i="25" s="1"/>
  <c r="AG11" i="25" s="1"/>
  <c r="AH11" i="25" s="1"/>
  <c r="AI11" i="25" s="1"/>
  <c r="AJ11" i="25" s="1"/>
  <c r="AK11" i="25" s="1"/>
  <c r="G41" i="11"/>
  <c r="G19" i="11"/>
  <c r="G35" i="11"/>
  <c r="G27" i="11"/>
  <c r="I28" i="11" s="1"/>
  <c r="D50" i="11"/>
  <c r="C24" i="28" s="1"/>
  <c r="P50" i="4"/>
  <c r="J58" i="4"/>
  <c r="K40" i="4"/>
  <c r="Q42" i="4"/>
  <c r="D74" i="11"/>
  <c r="D72" i="11" s="1"/>
  <c r="C26" i="25" s="1"/>
  <c r="D40" i="4"/>
  <c r="E40" i="4" s="1"/>
  <c r="P41" i="4"/>
  <c r="Q41" i="4" s="1"/>
  <c r="J41" i="4"/>
  <c r="K41" i="4" s="1"/>
  <c r="D41" i="4"/>
  <c r="E41" i="4" s="1"/>
  <c r="P40" i="4"/>
  <c r="Q40" i="4" s="1"/>
  <c r="J42" i="4"/>
  <c r="K42" i="4" s="1"/>
  <c r="D42" i="4"/>
  <c r="E42" i="4" s="1"/>
  <c r="P43" i="4"/>
  <c r="Q43" i="4" s="1"/>
  <c r="D43" i="4"/>
  <c r="E43" i="4" s="1"/>
  <c r="J43" i="4"/>
  <c r="K43" i="4" s="1"/>
  <c r="U5" i="4" l="1"/>
  <c r="U10" i="4" s="1"/>
  <c r="H25" i="28"/>
  <c r="I25" i="28" s="1"/>
  <c r="J25" i="28" s="1"/>
  <c r="K25" i="28" s="1"/>
  <c r="L25" i="28" s="1"/>
  <c r="M25" i="28" s="1"/>
  <c r="N25" i="28" s="1"/>
  <c r="O25" i="28" s="1"/>
  <c r="R28" i="28"/>
  <c r="R29" i="28" s="1"/>
  <c r="H7" i="25"/>
  <c r="I7" i="25" s="1"/>
  <c r="J7" i="25" s="1"/>
  <c r="K7" i="25" s="1"/>
  <c r="L7" i="25" s="1"/>
  <c r="M7" i="25" s="1"/>
  <c r="N7" i="25" s="1"/>
  <c r="O7" i="25" s="1"/>
  <c r="P7" i="25" s="1"/>
  <c r="Q7" i="25" s="1"/>
  <c r="C24" i="25"/>
  <c r="H25" i="25"/>
  <c r="I25" i="25" s="1"/>
  <c r="J25" i="25" s="1"/>
  <c r="K25" i="25" s="1"/>
  <c r="L25" i="25" s="1"/>
  <c r="M25" i="25" s="1"/>
  <c r="N25" i="25" s="1"/>
  <c r="O25" i="25" s="1"/>
  <c r="P25" i="25" s="1"/>
  <c r="Q25" i="25" s="1"/>
  <c r="S28" i="28"/>
  <c r="D150" i="11"/>
  <c r="D144" i="11" s="1"/>
  <c r="X10" i="4"/>
  <c r="E72" i="11"/>
  <c r="C26" i="28" s="1"/>
  <c r="F72" i="11"/>
  <c r="K41" i="11"/>
  <c r="J41" i="11"/>
  <c r="I41" i="11"/>
  <c r="K20" i="11"/>
  <c r="K21" i="11" s="1"/>
  <c r="K19" i="11" s="1"/>
  <c r="J20" i="11"/>
  <c r="J21" i="11" s="1"/>
  <c r="J19" i="11" s="1"/>
  <c r="C19" i="28" s="1"/>
  <c r="D19" i="28" s="1"/>
  <c r="E19" i="28" s="1"/>
  <c r="F19" i="28" s="1"/>
  <c r="G19" i="28" s="1"/>
  <c r="I20" i="11"/>
  <c r="I21" i="11" s="1"/>
  <c r="I19" i="11" s="1"/>
  <c r="D19" i="25" s="1"/>
  <c r="E19" i="25" s="1"/>
  <c r="F19" i="25" s="1"/>
  <c r="G19" i="25" s="1"/>
  <c r="I29" i="11"/>
  <c r="I27" i="11" s="1"/>
  <c r="G20" i="25" s="1"/>
  <c r="K35" i="11"/>
  <c r="J35" i="11"/>
  <c r="H21" i="28" s="1"/>
  <c r="I21" i="28" s="1"/>
  <c r="J21" i="28" s="1"/>
  <c r="K21" i="28" s="1"/>
  <c r="L21" i="28" s="1"/>
  <c r="M21" i="28" s="1"/>
  <c r="N21" i="28" s="1"/>
  <c r="O21" i="28" s="1"/>
  <c r="I35" i="11"/>
  <c r="H21" i="25" s="1"/>
  <c r="I21" i="25" s="1"/>
  <c r="J21" i="25" s="1"/>
  <c r="K21" i="25" s="1"/>
  <c r="L21" i="25" s="1"/>
  <c r="M21" i="25" s="1"/>
  <c r="N21" i="25" s="1"/>
  <c r="O21" i="25" s="1"/>
  <c r="P21" i="25" s="1"/>
  <c r="Q21" i="25" s="1"/>
  <c r="J28" i="11"/>
  <c r="J29" i="11" s="1"/>
  <c r="J27" i="11" s="1"/>
  <c r="G20" i="28" s="1"/>
  <c r="K28" i="11"/>
  <c r="D20" i="28" l="1"/>
  <c r="E20" i="28"/>
  <c r="C20" i="25"/>
  <c r="D20" i="25"/>
  <c r="F20" i="28"/>
  <c r="C20" i="28"/>
  <c r="R69" i="28"/>
  <c r="U12" i="4"/>
  <c r="R51" i="28"/>
  <c r="H22" i="25"/>
  <c r="I22" i="25" s="1"/>
  <c r="J22" i="25" s="1"/>
  <c r="K22" i="25" s="1"/>
  <c r="L22" i="25" s="1"/>
  <c r="M22" i="25" s="1"/>
  <c r="N22" i="25" s="1"/>
  <c r="O22" i="25" s="1"/>
  <c r="P22" i="25" s="1"/>
  <c r="Q22" i="25" s="1"/>
  <c r="C22" i="25"/>
  <c r="D22" i="25" s="1"/>
  <c r="E22" i="25" s="1"/>
  <c r="F22" i="25" s="1"/>
  <c r="G22" i="25" s="1"/>
  <c r="H22" i="28"/>
  <c r="I22" i="28" s="1"/>
  <c r="J22" i="28" s="1"/>
  <c r="K22" i="28" s="1"/>
  <c r="L22" i="28" s="1"/>
  <c r="M22" i="28" s="1"/>
  <c r="N22" i="28" s="1"/>
  <c r="O22" i="28" s="1"/>
  <c r="C22" i="28"/>
  <c r="D22" i="28" s="1"/>
  <c r="E22" i="28" s="1"/>
  <c r="F22" i="28" s="1"/>
  <c r="G22" i="28" s="1"/>
  <c r="E20" i="25"/>
  <c r="F20" i="25"/>
  <c r="H14" i="28"/>
  <c r="I14" i="28" s="1"/>
  <c r="J14" i="28" s="1"/>
  <c r="K14" i="28" s="1"/>
  <c r="L14" i="28" s="1"/>
  <c r="M14" i="28" s="1"/>
  <c r="N14" i="28" s="1"/>
  <c r="O14" i="28" s="1"/>
  <c r="H14" i="25"/>
  <c r="I14" i="25" s="1"/>
  <c r="J14" i="25" s="1"/>
  <c r="K14" i="25" s="1"/>
  <c r="L14" i="25" s="1"/>
  <c r="M14" i="25" s="1"/>
  <c r="N14" i="25" s="1"/>
  <c r="O14" i="25" s="1"/>
  <c r="P14" i="25" s="1"/>
  <c r="Q14" i="25" s="1"/>
  <c r="T28" i="28"/>
  <c r="S69" i="28"/>
  <c r="S51" i="28"/>
  <c r="S29" i="28"/>
  <c r="K29" i="11"/>
  <c r="K27" i="11" s="1"/>
  <c r="R28" i="25"/>
  <c r="S28" i="25"/>
  <c r="T29" i="28" l="1"/>
  <c r="T51" i="28"/>
  <c r="T69" i="28"/>
  <c r="R69" i="25"/>
  <c r="R51" i="25"/>
  <c r="S69" i="25"/>
  <c r="S51" i="25"/>
  <c r="S29" i="25"/>
  <c r="R29" i="25"/>
  <c r="T28" i="25"/>
  <c r="U28" i="28" l="1"/>
  <c r="U51" i="28" s="1"/>
  <c r="V28" i="28"/>
  <c r="T69" i="25"/>
  <c r="T51" i="25"/>
  <c r="T29" i="25"/>
  <c r="U28" i="25"/>
  <c r="U69" i="28" l="1"/>
  <c r="U29" i="28"/>
  <c r="W28" i="28"/>
  <c r="V51" i="28"/>
  <c r="V29" i="28"/>
  <c r="V69" i="28"/>
  <c r="U69" i="25"/>
  <c r="U51" i="25"/>
  <c r="U29" i="25"/>
  <c r="V28" i="25"/>
  <c r="D134" i="11"/>
  <c r="D139" i="11"/>
  <c r="X28" i="28" l="1"/>
  <c r="W51" i="28"/>
  <c r="W69" i="28"/>
  <c r="W29" i="28"/>
  <c r="V69" i="25"/>
  <c r="V51" i="25"/>
  <c r="V29" i="25"/>
  <c r="W28" i="25"/>
  <c r="D133" i="11"/>
  <c r="R12" i="25" s="1"/>
  <c r="S12" i="25" s="1"/>
  <c r="T12" i="25" s="1"/>
  <c r="U12" i="25" s="1"/>
  <c r="V12" i="25" s="1"/>
  <c r="W12" i="25" s="1"/>
  <c r="X12" i="25" s="1"/>
  <c r="Y12" i="25" s="1"/>
  <c r="Z12" i="25" s="1"/>
  <c r="AA12" i="25" s="1"/>
  <c r="AB12" i="25" s="1"/>
  <c r="AC12" i="25" s="1"/>
  <c r="AD12" i="25" s="1"/>
  <c r="AE12" i="25" s="1"/>
  <c r="AF12" i="25" s="1"/>
  <c r="AG12" i="25" s="1"/>
  <c r="AH12" i="25" s="1"/>
  <c r="AI12" i="25" s="1"/>
  <c r="AJ12" i="25" s="1"/>
  <c r="AK12" i="25" s="1"/>
  <c r="E133" i="11"/>
  <c r="R12" i="28" s="1"/>
  <c r="S12" i="28" s="1"/>
  <c r="T12" i="28" s="1"/>
  <c r="U12" i="28" s="1"/>
  <c r="V12" i="28" s="1"/>
  <c r="W12" i="28" s="1"/>
  <c r="X12" i="28" s="1"/>
  <c r="Y12" i="28" s="1"/>
  <c r="Z12" i="28" s="1"/>
  <c r="AA12" i="28" s="1"/>
  <c r="AB12" i="28" s="1"/>
  <c r="AC12" i="28" s="1"/>
  <c r="AD12" i="28" s="1"/>
  <c r="AE12" i="28" s="1"/>
  <c r="AF12" i="28" s="1"/>
  <c r="AG12" i="28" s="1"/>
  <c r="AH12" i="28" s="1"/>
  <c r="AI12" i="28" s="1"/>
  <c r="AJ12" i="28" s="1"/>
  <c r="AK12" i="28" s="1"/>
  <c r="F133" i="11"/>
  <c r="I149" i="11"/>
  <c r="D94" i="11"/>
  <c r="D114" i="11" s="1"/>
  <c r="H9" i="25" l="1"/>
  <c r="I9" i="25" s="1"/>
  <c r="J9" i="25" s="1"/>
  <c r="K9" i="25" s="1"/>
  <c r="L9" i="25" s="1"/>
  <c r="M9" i="25" s="1"/>
  <c r="N9" i="25" s="1"/>
  <c r="O9" i="25" s="1"/>
  <c r="P9" i="25" s="1"/>
  <c r="Q9" i="25" s="1"/>
  <c r="C9" i="25"/>
  <c r="D9" i="25" s="1"/>
  <c r="E9" i="25" s="1"/>
  <c r="F9" i="25" s="1"/>
  <c r="G9" i="25" s="1"/>
  <c r="Y28" i="28"/>
  <c r="X29" i="28"/>
  <c r="X69" i="28"/>
  <c r="X51" i="28"/>
  <c r="R15" i="28"/>
  <c r="W69" i="25"/>
  <c r="W51" i="25"/>
  <c r="R15" i="25"/>
  <c r="W29" i="25"/>
  <c r="X28" i="25"/>
  <c r="F114" i="11"/>
  <c r="E114" i="11"/>
  <c r="H9" i="28" l="1"/>
  <c r="I9" i="28" s="1"/>
  <c r="J9" i="28" s="1"/>
  <c r="K9" i="28" s="1"/>
  <c r="L9" i="28" s="1"/>
  <c r="M9" i="28" s="1"/>
  <c r="N9" i="28" s="1"/>
  <c r="O9" i="28" s="1"/>
  <c r="C9" i="28"/>
  <c r="D9" i="28" s="1"/>
  <c r="E9" i="28" s="1"/>
  <c r="F9" i="28" s="1"/>
  <c r="G9" i="28" s="1"/>
  <c r="Z28" i="28"/>
  <c r="Y69" i="28"/>
  <c r="Y29" i="28"/>
  <c r="Y51" i="28"/>
  <c r="R50" i="28"/>
  <c r="R52" i="28" s="1"/>
  <c r="R63" i="28"/>
  <c r="R31" i="28"/>
  <c r="R33" i="28" s="1"/>
  <c r="R16" i="28"/>
  <c r="S15" i="28"/>
  <c r="X51" i="25"/>
  <c r="R63" i="25"/>
  <c r="R74" i="25" s="1"/>
  <c r="R75" i="25" s="1"/>
  <c r="R50" i="25"/>
  <c r="R52" i="25" s="1"/>
  <c r="X69" i="25"/>
  <c r="R16" i="25"/>
  <c r="R31" i="25"/>
  <c r="R33" i="25" s="1"/>
  <c r="S15" i="25"/>
  <c r="Y28" i="25"/>
  <c r="X29" i="25"/>
  <c r="AA28" i="28" l="1"/>
  <c r="Z29" i="28"/>
  <c r="Z51" i="28"/>
  <c r="Z69" i="28"/>
  <c r="T15" i="28"/>
  <c r="R74" i="28"/>
  <c r="R75" i="28" s="1"/>
  <c r="R64" i="28"/>
  <c r="S63" i="28"/>
  <c r="S50" i="28"/>
  <c r="S52" i="28" s="1"/>
  <c r="S16" i="28"/>
  <c r="S31" i="28"/>
  <c r="S33" i="28" s="1"/>
  <c r="H15" i="28"/>
  <c r="C15" i="28"/>
  <c r="R64" i="25"/>
  <c r="Y69" i="25"/>
  <c r="Y51" i="25"/>
  <c r="S63" i="25"/>
  <c r="S64" i="25" s="1"/>
  <c r="S50" i="25"/>
  <c r="S52" i="25" s="1"/>
  <c r="H15" i="25"/>
  <c r="H63" i="25" s="1"/>
  <c r="I15" i="25"/>
  <c r="S31" i="25"/>
  <c r="S33" i="25" s="1"/>
  <c r="S16" i="25"/>
  <c r="C15" i="25"/>
  <c r="T15" i="25"/>
  <c r="Y29" i="25"/>
  <c r="Z28" i="25"/>
  <c r="AB28" i="28" l="1"/>
  <c r="AA51" i="28"/>
  <c r="AA29" i="28"/>
  <c r="AA69" i="28"/>
  <c r="S74" i="28"/>
  <c r="S75" i="28" s="1"/>
  <c r="S64" i="28"/>
  <c r="T50" i="28"/>
  <c r="T52" i="28" s="1"/>
  <c r="T16" i="28"/>
  <c r="T31" i="28"/>
  <c r="T33" i="28" s="1"/>
  <c r="T63" i="28"/>
  <c r="U15" i="28"/>
  <c r="C50" i="28"/>
  <c r="C63" i="28"/>
  <c r="C16" i="28"/>
  <c r="C17" i="28" s="1"/>
  <c r="D15" i="28"/>
  <c r="H16" i="28"/>
  <c r="H63" i="28"/>
  <c r="H50" i="28"/>
  <c r="I15" i="28"/>
  <c r="I63" i="25"/>
  <c r="I50" i="25"/>
  <c r="T63" i="25"/>
  <c r="T64" i="25" s="1"/>
  <c r="T50" i="25"/>
  <c r="T52" i="25" s="1"/>
  <c r="H50" i="25"/>
  <c r="Z69" i="25"/>
  <c r="Z51" i="25"/>
  <c r="S74" i="25"/>
  <c r="S75" i="25" s="1"/>
  <c r="C50" i="25"/>
  <c r="C63" i="25"/>
  <c r="H16" i="25"/>
  <c r="D15" i="25"/>
  <c r="I16" i="25"/>
  <c r="J15" i="25"/>
  <c r="T31" i="25"/>
  <c r="T33" i="25" s="1"/>
  <c r="T16" i="25"/>
  <c r="U15" i="25"/>
  <c r="C16" i="25"/>
  <c r="C17" i="25" s="1"/>
  <c r="Z29" i="25"/>
  <c r="AA28" i="25"/>
  <c r="E15" i="28" l="1"/>
  <c r="E50" i="28" s="1"/>
  <c r="AB69" i="28"/>
  <c r="AB51" i="28"/>
  <c r="AB29" i="28"/>
  <c r="AC28" i="28"/>
  <c r="T74" i="28"/>
  <c r="T75" i="28" s="1"/>
  <c r="T64" i="28"/>
  <c r="V15" i="28"/>
  <c r="U63" i="28"/>
  <c r="U31" i="28"/>
  <c r="U33" i="28" s="1"/>
  <c r="U16" i="28"/>
  <c r="U50" i="28"/>
  <c r="U52" i="28" s="1"/>
  <c r="D63" i="28"/>
  <c r="D16" i="28"/>
  <c r="D17" i="28" s="1"/>
  <c r="D50" i="28"/>
  <c r="J15" i="28"/>
  <c r="I50" i="28"/>
  <c r="I63" i="28"/>
  <c r="I16" i="28"/>
  <c r="H64" i="28"/>
  <c r="C64" i="28"/>
  <c r="C65" i="28" s="1"/>
  <c r="T74" i="25"/>
  <c r="T75" i="25" s="1"/>
  <c r="AA51" i="25"/>
  <c r="I64" i="25"/>
  <c r="J63" i="25"/>
  <c r="J50" i="25"/>
  <c r="U63" i="25"/>
  <c r="U64" i="25" s="1"/>
  <c r="U50" i="25"/>
  <c r="U52" i="25" s="1"/>
  <c r="D63" i="25"/>
  <c r="D64" i="25" s="1"/>
  <c r="D50" i="25"/>
  <c r="K15" i="25"/>
  <c r="C64" i="25"/>
  <c r="C65" i="25" s="1"/>
  <c r="H64" i="25"/>
  <c r="AA69" i="25"/>
  <c r="U31" i="25"/>
  <c r="U33" i="25" s="1"/>
  <c r="U16" i="25"/>
  <c r="J16" i="25"/>
  <c r="V15" i="25"/>
  <c r="D16" i="25"/>
  <c r="D17" i="25" s="1"/>
  <c r="E15" i="25"/>
  <c r="AA29" i="25"/>
  <c r="AB28" i="25"/>
  <c r="D65" i="25" l="1"/>
  <c r="E16" i="28"/>
  <c r="E17" i="28" s="1"/>
  <c r="E63" i="28"/>
  <c r="E64" i="28" s="1"/>
  <c r="E65" i="28" s="1"/>
  <c r="F15" i="28"/>
  <c r="G15" i="28"/>
  <c r="AC51" i="28"/>
  <c r="AC29" i="28"/>
  <c r="AC69" i="28"/>
  <c r="AD28" i="28"/>
  <c r="U74" i="28"/>
  <c r="U75" i="28" s="1"/>
  <c r="U64" i="28"/>
  <c r="V63" i="28"/>
  <c r="V31" i="28"/>
  <c r="V33" i="28" s="1"/>
  <c r="V50" i="28"/>
  <c r="V52" i="28" s="1"/>
  <c r="V16" i="28"/>
  <c r="W15" i="28"/>
  <c r="K15" i="28"/>
  <c r="J63" i="28"/>
  <c r="J50" i="28"/>
  <c r="J16" i="28"/>
  <c r="I64" i="28"/>
  <c r="D64" i="28"/>
  <c r="D65" i="28" s="1"/>
  <c r="V63" i="25"/>
  <c r="V64" i="25" s="1"/>
  <c r="V50" i="25"/>
  <c r="V52" i="25" s="1"/>
  <c r="J64" i="25"/>
  <c r="K63" i="25"/>
  <c r="K64" i="25" s="1"/>
  <c r="K50" i="25"/>
  <c r="AB69" i="25"/>
  <c r="AB51" i="25"/>
  <c r="U74" i="25"/>
  <c r="U75" i="25" s="1"/>
  <c r="E63" i="25"/>
  <c r="E50" i="25"/>
  <c r="K16" i="25"/>
  <c r="F15" i="25"/>
  <c r="G15" i="25"/>
  <c r="L15" i="25"/>
  <c r="W15" i="25"/>
  <c r="E16" i="25"/>
  <c r="E17" i="25" s="1"/>
  <c r="V16" i="25"/>
  <c r="V31" i="25"/>
  <c r="V33" i="25" s="1"/>
  <c r="AB29" i="25"/>
  <c r="AC28" i="25"/>
  <c r="L15" i="28" l="1"/>
  <c r="L16" i="28" s="1"/>
  <c r="G50" i="28"/>
  <c r="G16" i="28"/>
  <c r="G63" i="28"/>
  <c r="G64" i="28" s="1"/>
  <c r="F63" i="28"/>
  <c r="F64" i="28" s="1"/>
  <c r="F50" i="28"/>
  <c r="F16" i="28"/>
  <c r="F17" i="28" s="1"/>
  <c r="C54" i="28"/>
  <c r="AE28" i="28"/>
  <c r="R30" i="28" s="1"/>
  <c r="R70" i="28" s="1"/>
  <c r="AD51" i="28"/>
  <c r="AD29" i="28"/>
  <c r="AD69" i="28"/>
  <c r="V64" i="28"/>
  <c r="V74" i="28"/>
  <c r="V75" i="28" s="1"/>
  <c r="W31" i="28"/>
  <c r="W33" i="28" s="1"/>
  <c r="W50" i="28"/>
  <c r="W52" i="28" s="1"/>
  <c r="W63" i="28"/>
  <c r="W16" i="28"/>
  <c r="X15" i="28"/>
  <c r="J64" i="28"/>
  <c r="K50" i="28"/>
  <c r="K63" i="28"/>
  <c r="K16" i="28"/>
  <c r="H17" i="28" s="1"/>
  <c r="V74" i="25"/>
  <c r="V75" i="25" s="1"/>
  <c r="E64" i="25"/>
  <c r="E65" i="25" s="1"/>
  <c r="L50" i="25"/>
  <c r="G50" i="25"/>
  <c r="AC69" i="25"/>
  <c r="AC51" i="25"/>
  <c r="W63" i="25"/>
  <c r="W74" i="25" s="1"/>
  <c r="W75" i="25" s="1"/>
  <c r="W50" i="25"/>
  <c r="W52" i="25" s="1"/>
  <c r="F63" i="25"/>
  <c r="F64" i="25" s="1"/>
  <c r="F65" i="25" s="1"/>
  <c r="F50" i="25"/>
  <c r="C54" i="25"/>
  <c r="F16" i="25"/>
  <c r="F17" i="25" s="1"/>
  <c r="G16" i="25"/>
  <c r="G17" i="25" s="1"/>
  <c r="G63" i="25"/>
  <c r="L63" i="25"/>
  <c r="L16" i="25"/>
  <c r="H17" i="25" s="1"/>
  <c r="M15" i="25"/>
  <c r="X15" i="25"/>
  <c r="W31" i="25"/>
  <c r="W33" i="25" s="1"/>
  <c r="W16" i="25"/>
  <c r="AC29" i="25"/>
  <c r="AD28" i="25"/>
  <c r="L50" i="28" l="1"/>
  <c r="L63" i="28"/>
  <c r="L64" i="28" s="1"/>
  <c r="H65" i="28" s="1"/>
  <c r="M15" i="28"/>
  <c r="G17" i="28"/>
  <c r="F65" i="28"/>
  <c r="AF28" i="28"/>
  <c r="AE51" i="28"/>
  <c r="AE69" i="28"/>
  <c r="AE29" i="28"/>
  <c r="W64" i="28"/>
  <c r="W74" i="28"/>
  <c r="W75" i="28" s="1"/>
  <c r="X31" i="28"/>
  <c r="X33" i="28" s="1"/>
  <c r="X63" i="28"/>
  <c r="X16" i="28"/>
  <c r="X50" i="28"/>
  <c r="X52" i="28" s="1"/>
  <c r="Y15" i="28"/>
  <c r="K64" i="28"/>
  <c r="W64" i="25"/>
  <c r="M50" i="25"/>
  <c r="X63" i="25"/>
  <c r="X64" i="25" s="1"/>
  <c r="X50" i="25"/>
  <c r="X52" i="25" s="1"/>
  <c r="AD69" i="25"/>
  <c r="AD51" i="25"/>
  <c r="G64" i="25"/>
  <c r="G65" i="25" s="1"/>
  <c r="L64" i="25"/>
  <c r="H65" i="25" s="1"/>
  <c r="M63" i="25"/>
  <c r="M16" i="25"/>
  <c r="I17" i="25" s="1"/>
  <c r="N15" i="25"/>
  <c r="X31" i="25"/>
  <c r="X33" i="25" s="1"/>
  <c r="X16" i="25"/>
  <c r="Y15" i="25"/>
  <c r="AD29" i="25"/>
  <c r="AE28" i="25"/>
  <c r="R30" i="25" s="1"/>
  <c r="R70" i="25" s="1"/>
  <c r="D50" i="4"/>
  <c r="E50" i="4" s="1"/>
  <c r="P74" i="4"/>
  <c r="Q74" i="4" s="1"/>
  <c r="P66" i="4"/>
  <c r="Q66" i="4" s="1"/>
  <c r="P58" i="4"/>
  <c r="Q58" i="4" s="1"/>
  <c r="J74" i="4"/>
  <c r="K74" i="4" s="1"/>
  <c r="J66" i="4"/>
  <c r="K66" i="4" s="1"/>
  <c r="K58" i="4"/>
  <c r="D74" i="4"/>
  <c r="E74" i="4" s="1"/>
  <c r="D66" i="4"/>
  <c r="E66" i="4" s="1"/>
  <c r="D58" i="4"/>
  <c r="E58" i="4" s="1"/>
  <c r="Q50" i="4"/>
  <c r="J50" i="4"/>
  <c r="K50" i="4" s="1"/>
  <c r="M16" i="28" l="1"/>
  <c r="I17" i="28" s="1"/>
  <c r="M63" i="28"/>
  <c r="M50" i="28"/>
  <c r="N15" i="28"/>
  <c r="G65" i="28"/>
  <c r="AG28" i="28"/>
  <c r="AF51" i="28"/>
  <c r="AF69" i="28"/>
  <c r="AF29" i="28"/>
  <c r="Z15" i="28"/>
  <c r="X64" i="28"/>
  <c r="X74" i="28"/>
  <c r="X75" i="28" s="1"/>
  <c r="Y31" i="28"/>
  <c r="Y33" i="28" s="1"/>
  <c r="Y50" i="28"/>
  <c r="Y52" i="28" s="1"/>
  <c r="Y16" i="28"/>
  <c r="Y63" i="28"/>
  <c r="X74" i="25"/>
  <c r="X75" i="25" s="1"/>
  <c r="N50" i="25"/>
  <c r="Y63" i="25"/>
  <c r="Y64" i="25" s="1"/>
  <c r="Y50" i="25"/>
  <c r="Y52" i="25" s="1"/>
  <c r="AE69" i="25"/>
  <c r="AE51" i="25"/>
  <c r="M64" i="25"/>
  <c r="I65" i="25" s="1"/>
  <c r="N63" i="25"/>
  <c r="N16" i="25"/>
  <c r="O15" i="25"/>
  <c r="Y31" i="25"/>
  <c r="Y33" i="25" s="1"/>
  <c r="Y16" i="25"/>
  <c r="Z15" i="25"/>
  <c r="AE29" i="25"/>
  <c r="AF28" i="25"/>
  <c r="J17" i="25" l="1"/>
  <c r="N63" i="28"/>
  <c r="N64" i="28" s="1"/>
  <c r="J65" i="28" s="1"/>
  <c r="N16" i="28"/>
  <c r="J17" i="28" s="1"/>
  <c r="N50" i="28"/>
  <c r="O15" i="28"/>
  <c r="M64" i="28"/>
  <c r="I65" i="28" s="1"/>
  <c r="S30" i="28"/>
  <c r="S70" i="28" s="1"/>
  <c r="AH28" i="28"/>
  <c r="AG69" i="28"/>
  <c r="AG51" i="28"/>
  <c r="AG29" i="28"/>
  <c r="Y64" i="28"/>
  <c r="Y74" i="28"/>
  <c r="Y75" i="28" s="1"/>
  <c r="Z50" i="28"/>
  <c r="Z52" i="28" s="1"/>
  <c r="Z63" i="28"/>
  <c r="Z16" i="28"/>
  <c r="Z31" i="28"/>
  <c r="Z33" i="28" s="1"/>
  <c r="AA15" i="28"/>
  <c r="Y74" i="25"/>
  <c r="Y75" i="25" s="1"/>
  <c r="AF51" i="25"/>
  <c r="O50" i="25"/>
  <c r="Z63" i="25"/>
  <c r="Z74" i="25" s="1"/>
  <c r="Z75" i="25" s="1"/>
  <c r="Z50" i="25"/>
  <c r="Z52" i="25" s="1"/>
  <c r="O63" i="25"/>
  <c r="O16" i="25"/>
  <c r="K17" i="25" s="1"/>
  <c r="Q15" i="25"/>
  <c r="P15" i="25"/>
  <c r="N64" i="25"/>
  <c r="J65" i="25" s="1"/>
  <c r="AF69" i="25"/>
  <c r="Z16" i="25"/>
  <c r="Z31" i="25"/>
  <c r="Z33" i="25" s="1"/>
  <c r="AA15" i="25"/>
  <c r="AF29" i="25"/>
  <c r="S30" i="25" s="1"/>
  <c r="S70" i="25" s="1"/>
  <c r="AG28" i="25"/>
  <c r="O16" i="28" l="1"/>
  <c r="K17" i="28" s="1"/>
  <c r="O63" i="28"/>
  <c r="O50" i="28"/>
  <c r="Q15" i="28"/>
  <c r="P15" i="28"/>
  <c r="T30" i="28"/>
  <c r="T70" i="28" s="1"/>
  <c r="AI28" i="28"/>
  <c r="AH69" i="28"/>
  <c r="AH51" i="28"/>
  <c r="AH29" i="28"/>
  <c r="AH30" i="28" s="1"/>
  <c r="AH70" i="28" s="1"/>
  <c r="Z74" i="28"/>
  <c r="Z75" i="28" s="1"/>
  <c r="Z64" i="28"/>
  <c r="AA50" i="28"/>
  <c r="AA52" i="28" s="1"/>
  <c r="AA63" i="28"/>
  <c r="AA31" i="28"/>
  <c r="AA33" i="28" s="1"/>
  <c r="AA16" i="28"/>
  <c r="AB15" i="28"/>
  <c r="Z64" i="25"/>
  <c r="P50" i="25"/>
  <c r="AA63" i="25"/>
  <c r="AA64" i="25" s="1"/>
  <c r="AA50" i="25"/>
  <c r="AA52" i="25" s="1"/>
  <c r="Q50" i="25"/>
  <c r="H54" i="25"/>
  <c r="AG69" i="25"/>
  <c r="AG51" i="25"/>
  <c r="P63" i="25"/>
  <c r="P16" i="25"/>
  <c r="L17" i="25" s="1"/>
  <c r="Q16" i="25"/>
  <c r="M17" i="25" s="1"/>
  <c r="Q63" i="25"/>
  <c r="O64" i="25"/>
  <c r="K65" i="25" s="1"/>
  <c r="AA31" i="25"/>
  <c r="AA33" i="25" s="1"/>
  <c r="AA16" i="25"/>
  <c r="AB15" i="25"/>
  <c r="AG29" i="25"/>
  <c r="T30" i="25" s="1"/>
  <c r="T70" i="25" s="1"/>
  <c r="AH28" i="25"/>
  <c r="D34" i="4"/>
  <c r="D5" i="4" s="1"/>
  <c r="P34" i="4"/>
  <c r="J34" i="4"/>
  <c r="J5" i="4" s="1"/>
  <c r="P50" i="28" l="1"/>
  <c r="P16" i="28"/>
  <c r="L17" i="28" s="1"/>
  <c r="P63" i="28"/>
  <c r="Q63" i="28"/>
  <c r="Q50" i="28"/>
  <c r="Q16" i="28"/>
  <c r="M17" i="28" s="1"/>
  <c r="H54" i="28"/>
  <c r="O64" i="28"/>
  <c r="K65" i="28" s="1"/>
  <c r="N17" i="28"/>
  <c r="U30" i="28"/>
  <c r="U70" i="28" s="1"/>
  <c r="AK28" i="28"/>
  <c r="Z30" i="28" s="1"/>
  <c r="Z70" i="28" s="1"/>
  <c r="AJ28" i="28"/>
  <c r="AI69" i="28"/>
  <c r="AI51" i="28"/>
  <c r="AI29" i="28"/>
  <c r="AI30" i="28" s="1"/>
  <c r="AI70" i="28" s="1"/>
  <c r="AA74" i="28"/>
  <c r="AA75" i="28" s="1"/>
  <c r="AA64" i="28"/>
  <c r="AB63" i="28"/>
  <c r="AB50" i="28"/>
  <c r="AB52" i="28" s="1"/>
  <c r="AB31" i="28"/>
  <c r="AB33" i="28" s="1"/>
  <c r="AB16" i="28"/>
  <c r="AC15" i="28"/>
  <c r="U33" i="4"/>
  <c r="U35" i="4" s="1"/>
  <c r="U34" i="4"/>
  <c r="U36" i="4" s="1"/>
  <c r="P5" i="4"/>
  <c r="E3" i="4" s="1"/>
  <c r="AA74" i="25"/>
  <c r="AA75" i="25" s="1"/>
  <c r="AH69" i="25"/>
  <c r="AH51" i="25"/>
  <c r="AB63" i="25"/>
  <c r="AB74" i="25" s="1"/>
  <c r="AB75" i="25" s="1"/>
  <c r="AB50" i="25"/>
  <c r="AB52" i="25" s="1"/>
  <c r="M65" i="25"/>
  <c r="N17" i="25"/>
  <c r="P64" i="25"/>
  <c r="L65" i="25" s="1"/>
  <c r="Q64" i="25"/>
  <c r="AB16" i="25"/>
  <c r="O17" i="25" s="1"/>
  <c r="AB31" i="25"/>
  <c r="AB33" i="25" s="1"/>
  <c r="AC15" i="25"/>
  <c r="AH29" i="25"/>
  <c r="U30" i="25" s="1"/>
  <c r="U70" i="25" s="1"/>
  <c r="AI28" i="25"/>
  <c r="U13" i="4" l="1"/>
  <c r="U27" i="4"/>
  <c r="Q64" i="28"/>
  <c r="M65" i="28" s="1"/>
  <c r="P64" i="28"/>
  <c r="L65" i="28" s="1"/>
  <c r="N65" i="28"/>
  <c r="V30" i="28"/>
  <c r="V70" i="28" s="1"/>
  <c r="O17" i="28"/>
  <c r="AJ69" i="28"/>
  <c r="AJ51" i="28"/>
  <c r="AJ29" i="28"/>
  <c r="AB30" i="28" s="1"/>
  <c r="AB70" i="28" s="1"/>
  <c r="AK29" i="28"/>
  <c r="AG30" i="28" s="1"/>
  <c r="AG70" i="28" s="1"/>
  <c r="AK69" i="28"/>
  <c r="AK51" i="28"/>
  <c r="R55" i="28"/>
  <c r="AB74" i="28"/>
  <c r="AB75" i="28" s="1"/>
  <c r="AB64" i="28"/>
  <c r="AC31" i="28"/>
  <c r="AC33" i="28" s="1"/>
  <c r="AC63" i="28"/>
  <c r="AC16" i="28"/>
  <c r="AC50" i="28"/>
  <c r="AC52" i="28" s="1"/>
  <c r="AD15" i="28"/>
  <c r="U37" i="4"/>
  <c r="D3" i="4"/>
  <c r="D2" i="4" s="1"/>
  <c r="AB64" i="25"/>
  <c r="AI51" i="25"/>
  <c r="AC63" i="25"/>
  <c r="AC64" i="25" s="1"/>
  <c r="P65" i="25" s="1"/>
  <c r="AC50" i="25"/>
  <c r="AC52" i="25" s="1"/>
  <c r="N65" i="25"/>
  <c r="AI69" i="25"/>
  <c r="AC31" i="25"/>
  <c r="AC33" i="25" s="1"/>
  <c r="AC16" i="25"/>
  <c r="AD15" i="25"/>
  <c r="AI29" i="25"/>
  <c r="Z30" i="25"/>
  <c r="Z70" i="25" s="1"/>
  <c r="AJ28" i="25"/>
  <c r="AK28" i="25"/>
  <c r="G85" i="11" l="1"/>
  <c r="G86" i="11" s="1"/>
  <c r="AF30" i="28"/>
  <c r="AF70" i="28" s="1"/>
  <c r="AK30" i="28"/>
  <c r="AK70" i="28" s="1"/>
  <c r="AE30" i="28"/>
  <c r="AE70" i="28" s="1"/>
  <c r="AJ30" i="28"/>
  <c r="AJ70" i="28" s="1"/>
  <c r="Y30" i="28"/>
  <c r="Y70" i="28" s="1"/>
  <c r="AA30" i="28"/>
  <c r="AA70" i="28" s="1"/>
  <c r="V30" i="25"/>
  <c r="V70" i="25" s="1"/>
  <c r="O65" i="28"/>
  <c r="P17" i="25"/>
  <c r="P17" i="28"/>
  <c r="AD30" i="28"/>
  <c r="AD70" i="28" s="1"/>
  <c r="X30" i="28"/>
  <c r="X70" i="28" s="1"/>
  <c r="AC30" i="28"/>
  <c r="AC70" i="28" s="1"/>
  <c r="W30" i="28"/>
  <c r="W70" i="28" s="1"/>
  <c r="O65" i="25"/>
  <c r="AC74" i="28"/>
  <c r="AC75" i="28" s="1"/>
  <c r="AC64" i="28"/>
  <c r="AD63" i="28"/>
  <c r="AD31" i="28"/>
  <c r="AD33" i="28" s="1"/>
  <c r="AD50" i="28"/>
  <c r="AD52" i="28" s="1"/>
  <c r="AD16" i="28"/>
  <c r="AE15" i="28"/>
  <c r="U14" i="4"/>
  <c r="AC74" i="25"/>
  <c r="AC75" i="25" s="1"/>
  <c r="AK69" i="25"/>
  <c r="AK51" i="25"/>
  <c r="R55" i="25"/>
  <c r="AJ69" i="25"/>
  <c r="AJ51" i="25"/>
  <c r="AD63" i="25"/>
  <c r="AD64" i="25" s="1"/>
  <c r="AD50" i="25"/>
  <c r="AD52" i="25" s="1"/>
  <c r="AD16" i="25"/>
  <c r="AD31" i="25"/>
  <c r="AD33" i="25" s="1"/>
  <c r="AE15" i="25"/>
  <c r="AJ29" i="25"/>
  <c r="AK29" i="25"/>
  <c r="X30" i="25" s="1"/>
  <c r="X70" i="25" s="1"/>
  <c r="AH30" i="25"/>
  <c r="AH70" i="25" s="1"/>
  <c r="AD30" i="25"/>
  <c r="AD70" i="25" s="1"/>
  <c r="AG30" i="25" l="1"/>
  <c r="AG70" i="25" s="1"/>
  <c r="G87" i="11"/>
  <c r="D87" i="11" s="1"/>
  <c r="C23" i="25" s="1"/>
  <c r="D23" i="25" s="1"/>
  <c r="E23" i="25" s="1"/>
  <c r="F23" i="25" s="1"/>
  <c r="G23" i="25" s="1"/>
  <c r="Y30" i="25"/>
  <c r="Y70" i="25" s="1"/>
  <c r="AI30" i="25"/>
  <c r="AI70" i="25" s="1"/>
  <c r="W30" i="25"/>
  <c r="W70" i="25" s="1"/>
  <c r="Q65" i="25"/>
  <c r="P65" i="28"/>
  <c r="Q17" i="28"/>
  <c r="Q17" i="25"/>
  <c r="AE63" i="28"/>
  <c r="AE16" i="28"/>
  <c r="AE31" i="28"/>
  <c r="AE33" i="28" s="1"/>
  <c r="AE50" i="28"/>
  <c r="AE52" i="28" s="1"/>
  <c r="AF15" i="28"/>
  <c r="AD64" i="28"/>
  <c r="AD74" i="28"/>
  <c r="AD75" i="28" s="1"/>
  <c r="U28" i="4"/>
  <c r="U38" i="4"/>
  <c r="AE63" i="25"/>
  <c r="AE74" i="25" s="1"/>
  <c r="AE75" i="25" s="1"/>
  <c r="AE50" i="25"/>
  <c r="AE52" i="25" s="1"/>
  <c r="AD74" i="25"/>
  <c r="AD75" i="25" s="1"/>
  <c r="AE30" i="25"/>
  <c r="AE70" i="25" s="1"/>
  <c r="AK30" i="25"/>
  <c r="AK70" i="25" s="1"/>
  <c r="AF30" i="25"/>
  <c r="AF70" i="25" s="1"/>
  <c r="AB30" i="25"/>
  <c r="AB70" i="25" s="1"/>
  <c r="AJ30" i="25"/>
  <c r="AJ70" i="25" s="1"/>
  <c r="AE16" i="25"/>
  <c r="AE31" i="25"/>
  <c r="AE33" i="25" s="1"/>
  <c r="AF15" i="25"/>
  <c r="AA30" i="25"/>
  <c r="AA70" i="25" s="1"/>
  <c r="AC30" i="25"/>
  <c r="AC70" i="25" s="1"/>
  <c r="H23" i="25" l="1"/>
  <c r="U2" i="4"/>
  <c r="D84" i="11" s="1"/>
  <c r="H27" i="25" s="1"/>
  <c r="I27" i="25" s="1"/>
  <c r="J27" i="25" s="1"/>
  <c r="K27" i="25" s="1"/>
  <c r="L27" i="25" s="1"/>
  <c r="M27" i="25" s="1"/>
  <c r="N27" i="25" s="1"/>
  <c r="Q65" i="28"/>
  <c r="R35" i="25"/>
  <c r="R17" i="25"/>
  <c r="R76" i="25"/>
  <c r="R35" i="28"/>
  <c r="R17" i="28"/>
  <c r="AF50" i="28"/>
  <c r="AF52" i="28" s="1"/>
  <c r="AF63" i="28"/>
  <c r="AF16" i="28"/>
  <c r="AF31" i="28"/>
  <c r="AF33" i="28" s="1"/>
  <c r="AG15" i="28"/>
  <c r="AE64" i="28"/>
  <c r="AE74" i="28"/>
  <c r="AE75" i="28" s="1"/>
  <c r="AE64" i="25"/>
  <c r="AF63" i="25"/>
  <c r="AF64" i="25" s="1"/>
  <c r="AF50" i="25"/>
  <c r="AF52" i="25" s="1"/>
  <c r="AG15" i="25"/>
  <c r="AF31" i="25"/>
  <c r="AF33" i="25" s="1"/>
  <c r="S35" i="25" s="1"/>
  <c r="AF16" i="25"/>
  <c r="S17" i="25" s="1"/>
  <c r="I23" i="25" l="1"/>
  <c r="J23" i="25" s="1"/>
  <c r="K23" i="25" s="1"/>
  <c r="L23" i="25" s="1"/>
  <c r="M23" i="25" s="1"/>
  <c r="N23" i="25" s="1"/>
  <c r="C27" i="25"/>
  <c r="D27" i="25" s="1"/>
  <c r="E27" i="25" s="1"/>
  <c r="F27" i="25" s="1"/>
  <c r="G27" i="25" s="1"/>
  <c r="S65" i="25"/>
  <c r="R76" i="28"/>
  <c r="R65" i="28"/>
  <c r="R65" i="25"/>
  <c r="S35" i="28"/>
  <c r="S17" i="28"/>
  <c r="AG31" i="28"/>
  <c r="AG33" i="28" s="1"/>
  <c r="AG50" i="28"/>
  <c r="AG52" i="28" s="1"/>
  <c r="AG63" i="28"/>
  <c r="AG16" i="28"/>
  <c r="AH15" i="28"/>
  <c r="AF74" i="28"/>
  <c r="AF75" i="28" s="1"/>
  <c r="AF64" i="28"/>
  <c r="AF74" i="25"/>
  <c r="AF75" i="25" s="1"/>
  <c r="AG63" i="25"/>
  <c r="AG74" i="25" s="1"/>
  <c r="AG75" i="25" s="1"/>
  <c r="T76" i="25" s="1"/>
  <c r="AG50" i="25"/>
  <c r="AG52" i="25" s="1"/>
  <c r="AG31" i="25"/>
  <c r="AG33" i="25" s="1"/>
  <c r="T35" i="25" s="1"/>
  <c r="AG16" i="25"/>
  <c r="T17" i="25" s="1"/>
  <c r="AH15" i="25"/>
  <c r="Q20" i="26" l="1"/>
  <c r="C28" i="25"/>
  <c r="C51" i="25" s="1"/>
  <c r="C52" i="25" s="1"/>
  <c r="C28" i="28"/>
  <c r="C51" i="28" s="1"/>
  <c r="C52" i="28" s="1"/>
  <c r="H28" i="25"/>
  <c r="H29" i="25" s="1"/>
  <c r="E28" i="25"/>
  <c r="E29" i="25" s="1"/>
  <c r="D28" i="25"/>
  <c r="D51" i="25" s="1"/>
  <c r="D52" i="25" s="1"/>
  <c r="F28" i="25"/>
  <c r="F69" i="25" s="1"/>
  <c r="F74" i="25" s="1"/>
  <c r="F75" i="25" s="1"/>
  <c r="G28" i="25"/>
  <c r="G29" i="25" s="1"/>
  <c r="S76" i="28"/>
  <c r="S65" i="28"/>
  <c r="S76" i="25"/>
  <c r="T17" i="28"/>
  <c r="T35" i="28"/>
  <c r="AH31" i="28"/>
  <c r="AH33" i="28" s="1"/>
  <c r="AH35" i="28" s="1"/>
  <c r="AH63" i="28"/>
  <c r="AH16" i="28"/>
  <c r="AH17" i="28" s="1"/>
  <c r="AH50" i="28"/>
  <c r="AH52" i="28" s="1"/>
  <c r="AI15" i="28"/>
  <c r="AG74" i="28"/>
  <c r="AG75" i="28" s="1"/>
  <c r="AG64" i="28"/>
  <c r="D28" i="28"/>
  <c r="AG64" i="25"/>
  <c r="T65" i="25" s="1"/>
  <c r="AH63" i="25"/>
  <c r="AH74" i="25" s="1"/>
  <c r="AH75" i="25" s="1"/>
  <c r="U76" i="25" s="1"/>
  <c r="AH50" i="25"/>
  <c r="AH52" i="25" s="1"/>
  <c r="AH16" i="25"/>
  <c r="U17" i="25" s="1"/>
  <c r="AH31" i="25"/>
  <c r="AH33" i="25" s="1"/>
  <c r="U35" i="25" s="1"/>
  <c r="AI15" i="25"/>
  <c r="C29" i="25" l="1"/>
  <c r="C30" i="25" s="1"/>
  <c r="C70" i="25" s="1"/>
  <c r="C31" i="25"/>
  <c r="C33" i="25" s="1"/>
  <c r="C35" i="25" s="1"/>
  <c r="C69" i="25"/>
  <c r="C74" i="25" s="1"/>
  <c r="C75" i="25" s="1"/>
  <c r="C76" i="25" s="1"/>
  <c r="C69" i="28"/>
  <c r="C74" i="28" s="1"/>
  <c r="C75" i="28" s="1"/>
  <c r="C76" i="28" s="1"/>
  <c r="C29" i="28"/>
  <c r="C30" i="28" s="1"/>
  <c r="C70" i="28" s="1"/>
  <c r="C31" i="28"/>
  <c r="C33" i="28" s="1"/>
  <c r="C35" i="28" s="1"/>
  <c r="D31" i="25"/>
  <c r="D33" i="25" s="1"/>
  <c r="E69" i="25"/>
  <c r="E74" i="25" s="1"/>
  <c r="E75" i="25" s="1"/>
  <c r="E51" i="25"/>
  <c r="E52" i="25" s="1"/>
  <c r="C55" i="25"/>
  <c r="C56" i="25" s="1"/>
  <c r="Q25" i="26" s="1"/>
  <c r="E31" i="25"/>
  <c r="E33" i="25" s="1"/>
  <c r="D69" i="25"/>
  <c r="D74" i="25" s="1"/>
  <c r="D75" i="25" s="1"/>
  <c r="D29" i="25"/>
  <c r="D30" i="25" s="1"/>
  <c r="D70" i="25" s="1"/>
  <c r="H69" i="25"/>
  <c r="H74" i="25" s="1"/>
  <c r="H75" i="25" s="1"/>
  <c r="H51" i="25"/>
  <c r="H52" i="25" s="1"/>
  <c r="H31" i="25"/>
  <c r="H33" i="25" s="1"/>
  <c r="F29" i="25"/>
  <c r="F51" i="25"/>
  <c r="F52" i="25" s="1"/>
  <c r="F31" i="25"/>
  <c r="F33" i="25" s="1"/>
  <c r="I28" i="25"/>
  <c r="I29" i="25" s="1"/>
  <c r="E30" i="25" s="1"/>
  <c r="G31" i="25"/>
  <c r="G33" i="25" s="1"/>
  <c r="G51" i="25"/>
  <c r="G52" i="25" s="1"/>
  <c r="G69" i="25"/>
  <c r="G74" i="25" s="1"/>
  <c r="G75" i="25" s="1"/>
  <c r="G28" i="28"/>
  <c r="F28" i="28"/>
  <c r="U17" i="28"/>
  <c r="T65" i="28"/>
  <c r="T76" i="28"/>
  <c r="U35" i="28"/>
  <c r="AI50" i="28"/>
  <c r="AI52" i="28" s="1"/>
  <c r="AI63" i="28"/>
  <c r="AI16" i="28"/>
  <c r="AI17" i="28" s="1"/>
  <c r="AI31" i="28"/>
  <c r="AI33" i="28" s="1"/>
  <c r="AI35" i="28" s="1"/>
  <c r="AK15" i="28"/>
  <c r="AK17" i="28" s="1"/>
  <c r="AJ15" i="28"/>
  <c r="AH64" i="28"/>
  <c r="AH65" i="28" s="1"/>
  <c r="AH74" i="28"/>
  <c r="AH75" i="28" s="1"/>
  <c r="AH76" i="28" s="1"/>
  <c r="AH64" i="25"/>
  <c r="U65" i="25" s="1"/>
  <c r="D29" i="28"/>
  <c r="D51" i="28"/>
  <c r="D52" i="28" s="1"/>
  <c r="D69" i="28"/>
  <c r="D74" i="28" s="1"/>
  <c r="D75" i="28" s="1"/>
  <c r="D31" i="28"/>
  <c r="D33" i="28" s="1"/>
  <c r="E28" i="28"/>
  <c r="J28" i="25"/>
  <c r="AI63" i="25"/>
  <c r="AI64" i="25" s="1"/>
  <c r="V65" i="25" s="1"/>
  <c r="AI50" i="25"/>
  <c r="AI52" i="25" s="1"/>
  <c r="AK15" i="25"/>
  <c r="AJ15" i="25"/>
  <c r="AI31" i="25"/>
  <c r="AI33" i="25" s="1"/>
  <c r="V35" i="25" s="1"/>
  <c r="AI16" i="25"/>
  <c r="V17" i="25" s="1"/>
  <c r="D35" i="25" l="1"/>
  <c r="C55" i="28"/>
  <c r="C56" i="28" s="1"/>
  <c r="Q51" i="26" s="1"/>
  <c r="C57" i="25"/>
  <c r="Q26" i="26" s="1"/>
  <c r="D76" i="25"/>
  <c r="I69" i="25"/>
  <c r="I74" i="25" s="1"/>
  <c r="I75" i="25" s="1"/>
  <c r="E76" i="25" s="1"/>
  <c r="I31" i="25"/>
  <c r="I33" i="25" s="1"/>
  <c r="E35" i="25" s="1"/>
  <c r="I51" i="25"/>
  <c r="I52" i="25" s="1"/>
  <c r="F31" i="28"/>
  <c r="F33" i="28" s="1"/>
  <c r="F69" i="28"/>
  <c r="F74" i="28" s="1"/>
  <c r="F75" i="28" s="1"/>
  <c r="F51" i="28"/>
  <c r="F52" i="28" s="1"/>
  <c r="F29" i="28"/>
  <c r="G51" i="28"/>
  <c r="G52" i="28" s="1"/>
  <c r="G29" i="28"/>
  <c r="G69" i="28"/>
  <c r="G74" i="28" s="1"/>
  <c r="G75" i="28" s="1"/>
  <c r="G31" i="28"/>
  <c r="G33" i="28" s="1"/>
  <c r="U76" i="28"/>
  <c r="U65" i="28"/>
  <c r="V17" i="28"/>
  <c r="E70" i="25"/>
  <c r="V35" i="28"/>
  <c r="AJ63" i="28"/>
  <c r="AJ50" i="28"/>
  <c r="AJ52" i="28" s="1"/>
  <c r="AJ16" i="28"/>
  <c r="AJ31" i="28"/>
  <c r="AJ33" i="28" s="1"/>
  <c r="AK16" i="28"/>
  <c r="AK50" i="28"/>
  <c r="AK52" i="28" s="1"/>
  <c r="AK31" i="28"/>
  <c r="AK33" i="28" s="1"/>
  <c r="AK63" i="28"/>
  <c r="AK65" i="28" s="1"/>
  <c r="R54" i="28"/>
  <c r="R56" i="28" s="1"/>
  <c r="Q59" i="26" s="1"/>
  <c r="AI74" i="28"/>
  <c r="AI75" i="28" s="1"/>
  <c r="AI76" i="28" s="1"/>
  <c r="AI64" i="28"/>
  <c r="AI65" i="28" s="1"/>
  <c r="E51" i="28"/>
  <c r="E52" i="28" s="1"/>
  <c r="E29" i="28"/>
  <c r="E69" i="28"/>
  <c r="E74" i="28" s="1"/>
  <c r="E75" i="28" s="1"/>
  <c r="E31" i="28"/>
  <c r="E33" i="28" s="1"/>
  <c r="J51" i="25"/>
  <c r="J52" i="25" s="1"/>
  <c r="J29" i="25"/>
  <c r="J69" i="25"/>
  <c r="J74" i="25" s="1"/>
  <c r="J75" i="25" s="1"/>
  <c r="J31" i="25"/>
  <c r="J33" i="25" s="1"/>
  <c r="K28" i="25"/>
  <c r="AI74" i="25"/>
  <c r="AI75" i="25" s="1"/>
  <c r="AJ63" i="25"/>
  <c r="AJ74" i="25" s="1"/>
  <c r="AJ75" i="25" s="1"/>
  <c r="AJ50" i="25"/>
  <c r="AJ52" i="25" s="1"/>
  <c r="AK50" i="25"/>
  <c r="AK52" i="25" s="1"/>
  <c r="R54" i="25"/>
  <c r="AK63" i="25"/>
  <c r="AK65" i="25" s="1"/>
  <c r="AK17" i="25"/>
  <c r="AH76" i="25"/>
  <c r="AH65" i="25"/>
  <c r="AJ31" i="25"/>
  <c r="AJ33" i="25" s="1"/>
  <c r="W35" i="25" s="1"/>
  <c r="AJ16" i="25"/>
  <c r="W17" i="25" s="1"/>
  <c r="AK31" i="25"/>
  <c r="AK33" i="25" s="1"/>
  <c r="AG35" i="25" s="1"/>
  <c r="AK16" i="25"/>
  <c r="Z17" i="25" s="1"/>
  <c r="C57" i="28" l="1"/>
  <c r="Q52" i="26" s="1"/>
  <c r="AG17" i="25"/>
  <c r="AK35" i="28"/>
  <c r="AG35" i="28"/>
  <c r="AB17" i="28"/>
  <c r="AG17" i="28"/>
  <c r="AB35" i="28"/>
  <c r="AE35" i="28"/>
  <c r="AJ35" i="28"/>
  <c r="AE17" i="28"/>
  <c r="AJ17" i="28"/>
  <c r="AA35" i="28"/>
  <c r="AF35" i="28"/>
  <c r="AA17" i="28"/>
  <c r="AF17" i="28"/>
  <c r="F76" i="25"/>
  <c r="F35" i="25"/>
  <c r="F30" i="25"/>
  <c r="F70" i="25" s="1"/>
  <c r="Y35" i="28"/>
  <c r="Z35" i="28"/>
  <c r="Y35" i="25"/>
  <c r="Z35" i="25"/>
  <c r="Y17" i="28"/>
  <c r="Z17" i="28"/>
  <c r="R57" i="28"/>
  <c r="Q60" i="26" s="1"/>
  <c r="X17" i="25"/>
  <c r="Y17" i="25"/>
  <c r="V65" i="28"/>
  <c r="AC17" i="28"/>
  <c r="W17" i="28"/>
  <c r="AD17" i="28"/>
  <c r="X17" i="28"/>
  <c r="V76" i="28"/>
  <c r="W76" i="25"/>
  <c r="V76" i="25"/>
  <c r="AD35" i="28"/>
  <c r="X35" i="28"/>
  <c r="AF35" i="25"/>
  <c r="X35" i="25"/>
  <c r="AC35" i="28"/>
  <c r="W35" i="28"/>
  <c r="AK74" i="28"/>
  <c r="AK64" i="28"/>
  <c r="AG65" i="28" s="1"/>
  <c r="AJ64" i="28"/>
  <c r="AJ74" i="28"/>
  <c r="AJ75" i="28" s="1"/>
  <c r="K29" i="25"/>
  <c r="K31" i="25"/>
  <c r="K33" i="25" s="1"/>
  <c r="K69" i="25"/>
  <c r="K74" i="25" s="1"/>
  <c r="K75" i="25" s="1"/>
  <c r="K51" i="25"/>
  <c r="K52" i="25" s="1"/>
  <c r="L28" i="25"/>
  <c r="R56" i="25"/>
  <c r="Q33" i="26" s="1"/>
  <c r="AJ64" i="25"/>
  <c r="AK64" i="25"/>
  <c r="AG65" i="25" s="1"/>
  <c r="R57" i="25"/>
  <c r="Q34" i="26" s="1"/>
  <c r="AK74" i="25"/>
  <c r="AK75" i="25" s="1"/>
  <c r="AE76" i="25" s="1"/>
  <c r="AI17" i="25"/>
  <c r="AE17" i="25"/>
  <c r="AI35" i="25"/>
  <c r="AE35" i="25"/>
  <c r="AJ17" i="25"/>
  <c r="AF17" i="25"/>
  <c r="AH35" i="25"/>
  <c r="AH17" i="25"/>
  <c r="AJ35" i="25"/>
  <c r="AK35" i="25"/>
  <c r="AK76" i="25"/>
  <c r="AJ76" i="25"/>
  <c r="AJ65" i="25"/>
  <c r="AI76" i="25"/>
  <c r="AI65" i="25"/>
  <c r="AB17" i="25"/>
  <c r="AD17" i="25"/>
  <c r="AB35" i="25"/>
  <c r="AD35" i="25"/>
  <c r="AA17" i="25"/>
  <c r="AC17" i="25"/>
  <c r="AA35" i="25"/>
  <c r="AC35" i="25"/>
  <c r="AC76" i="25" l="1"/>
  <c r="AB65" i="28"/>
  <c r="AC65" i="25"/>
  <c r="AA76" i="25"/>
  <c r="AG76" i="25"/>
  <c r="AB76" i="25"/>
  <c r="AA65" i="25"/>
  <c r="AB65" i="25"/>
  <c r="AK75" i="28"/>
  <c r="AF76" i="28" s="1"/>
  <c r="AK76" i="28"/>
  <c r="AE76" i="28"/>
  <c r="AJ76" i="28"/>
  <c r="AE65" i="28"/>
  <c r="AJ65" i="28"/>
  <c r="AA65" i="28"/>
  <c r="AF65" i="28"/>
  <c r="AA76" i="28"/>
  <c r="C39" i="25"/>
  <c r="G76" i="25"/>
  <c r="G35" i="25"/>
  <c r="G30" i="25"/>
  <c r="G70" i="25" s="1"/>
  <c r="Y76" i="25"/>
  <c r="Z76" i="25"/>
  <c r="Y65" i="25"/>
  <c r="Z65" i="25"/>
  <c r="Y65" i="28"/>
  <c r="Z65" i="28"/>
  <c r="Y76" i="28"/>
  <c r="C39" i="28"/>
  <c r="AE65" i="25"/>
  <c r="W65" i="25"/>
  <c r="AD65" i="28"/>
  <c r="X65" i="28"/>
  <c r="AD76" i="28"/>
  <c r="X76" i="28"/>
  <c r="AF76" i="25"/>
  <c r="X76" i="25"/>
  <c r="AC76" i="28"/>
  <c r="W76" i="28"/>
  <c r="AF65" i="25"/>
  <c r="X65" i="25"/>
  <c r="AC65" i="28"/>
  <c r="W65" i="28"/>
  <c r="L51" i="25"/>
  <c r="L52" i="25" s="1"/>
  <c r="L31" i="25"/>
  <c r="L33" i="25" s="1"/>
  <c r="L69" i="25"/>
  <c r="L74" i="25" s="1"/>
  <c r="L75" i="25" s="1"/>
  <c r="H76" i="25" s="1"/>
  <c r="L29" i="25"/>
  <c r="H30" i="25" s="1"/>
  <c r="H70" i="25" s="1"/>
  <c r="M28" i="25"/>
  <c r="AD65" i="25"/>
  <c r="AD76" i="25"/>
  <c r="Z76" i="28" l="1"/>
  <c r="AB76" i="28"/>
  <c r="AG76" i="28"/>
  <c r="H35" i="25"/>
  <c r="O28" i="25"/>
  <c r="C66" i="25"/>
  <c r="C66" i="28"/>
  <c r="M69" i="25"/>
  <c r="M74" i="25" s="1"/>
  <c r="M75" i="25" s="1"/>
  <c r="I76" i="25" s="1"/>
  <c r="M29" i="25"/>
  <c r="M51" i="25"/>
  <c r="M52" i="25" s="1"/>
  <c r="M31" i="25"/>
  <c r="M33" i="25" s="1"/>
  <c r="I35" i="25" s="1"/>
  <c r="N28" i="25"/>
  <c r="I30" i="25" l="1"/>
  <c r="I70" i="25" s="1"/>
  <c r="K76" i="25"/>
  <c r="O51" i="25"/>
  <c r="O52" i="25" s="1"/>
  <c r="O69" i="25"/>
  <c r="O74" i="25" s="1"/>
  <c r="O75" i="25" s="1"/>
  <c r="O76" i="25" s="1"/>
  <c r="O29" i="25"/>
  <c r="O31" i="25"/>
  <c r="O33" i="25" s="1"/>
  <c r="O35" i="25" s="1"/>
  <c r="P28" i="25"/>
  <c r="N29" i="25"/>
  <c r="J30" i="25" s="1"/>
  <c r="J70" i="25" s="1"/>
  <c r="N69" i="25"/>
  <c r="N74" i="25" s="1"/>
  <c r="N75" i="25" s="1"/>
  <c r="N51" i="25"/>
  <c r="N52" i="25" s="1"/>
  <c r="N31" i="25"/>
  <c r="N33" i="25" s="1"/>
  <c r="J35" i="25" s="1"/>
  <c r="K35" i="25" l="1"/>
  <c r="O30" i="25"/>
  <c r="O70" i="25" s="1"/>
  <c r="K30" i="25"/>
  <c r="K70" i="25" s="1"/>
  <c r="N76" i="25"/>
  <c r="J76" i="25"/>
  <c r="N35" i="25"/>
  <c r="P69" i="25"/>
  <c r="P74" i="25" s="1"/>
  <c r="P75" i="25" s="1"/>
  <c r="P29" i="25"/>
  <c r="P30" i="25" s="1"/>
  <c r="P70" i="25" s="1"/>
  <c r="P51" i="25"/>
  <c r="P52" i="25" s="1"/>
  <c r="P31" i="25"/>
  <c r="P33" i="25" s="1"/>
  <c r="P35" i="25" s="1"/>
  <c r="Q28" i="25"/>
  <c r="Q21" i="26"/>
  <c r="N30" i="25"/>
  <c r="N70" i="25" s="1"/>
  <c r="L35" i="25" l="1"/>
  <c r="L30" i="25"/>
  <c r="L70" i="25" s="1"/>
  <c r="P76" i="25"/>
  <c r="L76" i="25"/>
  <c r="Q29" i="25"/>
  <c r="Q69" i="25"/>
  <c r="Q74" i="25" s="1"/>
  <c r="Q75" i="25" s="1"/>
  <c r="Q51" i="25"/>
  <c r="Q52" i="25" s="1"/>
  <c r="H57" i="25" s="1"/>
  <c r="Q30" i="26" s="1"/>
  <c r="Q31" i="25"/>
  <c r="Q33" i="25" s="1"/>
  <c r="H55" i="25"/>
  <c r="H56" i="25" s="1"/>
  <c r="Q29" i="26" s="1"/>
  <c r="Q35" i="25" l="1"/>
  <c r="M35" i="25"/>
  <c r="Q30" i="25"/>
  <c r="Q70" i="25" s="1"/>
  <c r="M30" i="25"/>
  <c r="M70" i="25" s="1"/>
  <c r="Q76" i="25"/>
  <c r="M76" i="25"/>
  <c r="P28" i="28"/>
  <c r="C77" i="25" l="1"/>
  <c r="Q15" i="26" s="1"/>
  <c r="C71" i="25"/>
  <c r="C38" i="25"/>
  <c r="Q17" i="26" s="1"/>
  <c r="C40" i="25"/>
  <c r="C41" i="25" s="1"/>
  <c r="C42" i="25" s="1"/>
  <c r="O76" i="28"/>
  <c r="O30" i="28"/>
  <c r="O70" i="28" s="1"/>
  <c r="O35" i="28"/>
  <c r="P51" i="28"/>
  <c r="P52" i="28" s="1"/>
  <c r="P29" i="28"/>
  <c r="P69" i="28"/>
  <c r="P74" i="28" s="1"/>
  <c r="P75" i="28" s="1"/>
  <c r="P31" i="28"/>
  <c r="P33" i="28" s="1"/>
  <c r="Q28" i="28"/>
  <c r="C78" i="25" l="1"/>
  <c r="Q14" i="26" s="1"/>
  <c r="Q16" i="26"/>
  <c r="P76" i="28"/>
  <c r="P30" i="28"/>
  <c r="P70" i="28" s="1"/>
  <c r="P35" i="28"/>
  <c r="Q51" i="28"/>
  <c r="Q52" i="28" s="1"/>
  <c r="Q69" i="28"/>
  <c r="Q74" i="28" s="1"/>
  <c r="Q75" i="28" s="1"/>
  <c r="Q29" i="28"/>
  <c r="Q31" i="28"/>
  <c r="Q33" i="28" s="1"/>
  <c r="Q35" i="28" l="1"/>
  <c r="M35" i="28"/>
  <c r="Q30" i="28"/>
  <c r="Q70" i="28" s="1"/>
  <c r="M30" i="28"/>
  <c r="M70" i="28" s="1"/>
  <c r="Q76" i="28"/>
  <c r="M76" i="28"/>
  <c r="E84" i="11"/>
  <c r="H27" i="28" s="1"/>
  <c r="I27" i="28" s="1"/>
  <c r="J27" i="28" l="1"/>
  <c r="I28" i="28"/>
  <c r="H28" i="28"/>
  <c r="I51" i="28" l="1"/>
  <c r="I52" i="28" s="1"/>
  <c r="I69" i="28"/>
  <c r="I74" i="28" s="1"/>
  <c r="I75" i="28" s="1"/>
  <c r="I29" i="28"/>
  <c r="E30" i="28" s="1"/>
  <c r="E70" i="28" s="1"/>
  <c r="I31" i="28"/>
  <c r="I33" i="28" s="1"/>
  <c r="K27" i="28"/>
  <c r="J28" i="28"/>
  <c r="H69" i="28"/>
  <c r="H74" i="28" s="1"/>
  <c r="H75" i="28" s="1"/>
  <c r="D76" i="28" s="1"/>
  <c r="H51" i="28"/>
  <c r="H52" i="28" s="1"/>
  <c r="H31" i="28"/>
  <c r="H33" i="28" s="1"/>
  <c r="D35" i="28" s="1"/>
  <c r="H29" i="28"/>
  <c r="D30" i="28" s="1"/>
  <c r="E35" i="28" l="1"/>
  <c r="E76" i="28"/>
  <c r="J31" i="28"/>
  <c r="J33" i="28" s="1"/>
  <c r="F35" i="28" s="1"/>
  <c r="J51" i="28"/>
  <c r="J52" i="28" s="1"/>
  <c r="J69" i="28"/>
  <c r="J74" i="28" s="1"/>
  <c r="J75" i="28" s="1"/>
  <c r="F76" i="28" s="1"/>
  <c r="J29" i="28"/>
  <c r="F30" i="28" s="1"/>
  <c r="F70" i="28" s="1"/>
  <c r="L27" i="28"/>
  <c r="K28" i="28"/>
  <c r="D70" i="28"/>
  <c r="K29" i="28" l="1"/>
  <c r="K69" i="28"/>
  <c r="K74" i="28" s="1"/>
  <c r="K75" i="28" s="1"/>
  <c r="K51" i="28"/>
  <c r="K52" i="28" s="1"/>
  <c r="K31" i="28"/>
  <c r="K33" i="28" s="1"/>
  <c r="M27" i="28"/>
  <c r="L28" i="28"/>
  <c r="G35" i="28" l="1"/>
  <c r="G76" i="28"/>
  <c r="G30" i="28"/>
  <c r="G70" i="28" s="1"/>
  <c r="L69" i="28"/>
  <c r="L74" i="28" s="1"/>
  <c r="L75" i="28" s="1"/>
  <c r="L51" i="28"/>
  <c r="L52" i="28" s="1"/>
  <c r="L29" i="28"/>
  <c r="L31" i="28"/>
  <c r="L33" i="28" s="1"/>
  <c r="N27" i="28"/>
  <c r="M28" i="28"/>
  <c r="H76" i="28" l="1"/>
  <c r="J76" i="28"/>
  <c r="H35" i="28"/>
  <c r="J35" i="28"/>
  <c r="H30" i="28"/>
  <c r="H70" i="28" s="1"/>
  <c r="J30" i="28"/>
  <c r="J70" i="28" s="1"/>
  <c r="M31" i="28"/>
  <c r="M33" i="28" s="1"/>
  <c r="I35" i="28" s="1"/>
  <c r="M69" i="28"/>
  <c r="M74" i="28" s="1"/>
  <c r="M75" i="28" s="1"/>
  <c r="I76" i="28" s="1"/>
  <c r="M51" i="28"/>
  <c r="M52" i="28" s="1"/>
  <c r="M29" i="28"/>
  <c r="I30" i="28" s="1"/>
  <c r="I70" i="28" s="1"/>
  <c r="O27" i="28"/>
  <c r="O28" i="28" s="1"/>
  <c r="N28" i="28"/>
  <c r="K76" i="28" l="1"/>
  <c r="L76" i="28"/>
  <c r="K30" i="28"/>
  <c r="K70" i="28" s="1"/>
  <c r="L30" i="28"/>
  <c r="L70" i="28" s="1"/>
  <c r="K35" i="28"/>
  <c r="L35" i="28"/>
  <c r="O51" i="28"/>
  <c r="O52" i="28" s="1"/>
  <c r="O29" i="28"/>
  <c r="O69" i="28"/>
  <c r="O74" i="28" s="1"/>
  <c r="O75" i="28" s="1"/>
  <c r="O31" i="28"/>
  <c r="O33" i="28" s="1"/>
  <c r="Q47" i="26"/>
  <c r="N29" i="28"/>
  <c r="N30" i="28" s="1"/>
  <c r="N31" i="28"/>
  <c r="N33" i="28" s="1"/>
  <c r="N35" i="28" s="1"/>
  <c r="N51" i="28"/>
  <c r="N52" i="28" s="1"/>
  <c r="N69" i="28"/>
  <c r="N74" i="28" s="1"/>
  <c r="N75" i="28" s="1"/>
  <c r="N76" i="28" s="1"/>
  <c r="H55" i="28"/>
  <c r="H56" i="28" s="1"/>
  <c r="Q55" i="26" s="1"/>
  <c r="C38" i="28" l="1"/>
  <c r="Q43" i="26" s="1"/>
  <c r="N70" i="28"/>
  <c r="C71" i="28" s="1"/>
  <c r="C78" i="28" s="1"/>
  <c r="Q40" i="26" s="1"/>
  <c r="C40" i="28"/>
  <c r="C41" i="28" s="1"/>
  <c r="C77" i="28"/>
  <c r="Q41" i="26" s="1"/>
  <c r="H57" i="28"/>
  <c r="Q56" i="26" s="1"/>
  <c r="Q42" i="26" l="1"/>
  <c r="C42" i="28"/>
</calcChain>
</file>

<file path=xl/sharedStrings.xml><?xml version="1.0" encoding="utf-8"?>
<sst xmlns="http://schemas.openxmlformats.org/spreadsheetml/2006/main" count="1652" uniqueCount="657">
  <si>
    <t>In how many project per year your organization uses or might use BIM?</t>
  </si>
  <si>
    <t>BIM MODEL CREATION INFORMATION</t>
  </si>
  <si>
    <t>Please indicate the level of details/development required in the tender, among the options below (type in the cell the corresponding LOD, either 200, 350 or 500)</t>
  </si>
  <si>
    <t>DETAIL DESIGN - LOD 350</t>
  </si>
  <si>
    <t>CONSTRUCTION - AS BUILT - LOD 500</t>
  </si>
  <si>
    <t>Please indicate, referring to the tender, the category of asset involved, among the options below (type in the cell the corresponding category number, either 1,2 or 3)</t>
  </si>
  <si>
    <t>1- INFRASTRUCTURE</t>
  </si>
  <si>
    <t>2- BUILDING</t>
  </si>
  <si>
    <t>3- MIXED</t>
  </si>
  <si>
    <t>Please indicate the average national hourly cost for BIM specialist (€):</t>
  </si>
  <si>
    <t>COMPLETE THE FOLLOWING TWO SECTIONS, "ARCHITECTURE AND STRUCTURE" and "MEP DESIGN", ONLY IN THE CASE THE ASSET INDICATED IS "BUILDING" or "MIXED"</t>
  </si>
  <si>
    <t>ARCHITECTURE AND STRUCTURE</t>
  </si>
  <si>
    <t>Please indicate, in the section below, whether the asset is composed of areas of the proposed surfaces and select their related average level of complexity basing on the scale below</t>
  </si>
  <si>
    <t>Area complexity levels:</t>
  </si>
  <si>
    <t>LOW - The areas of this category, on average, have a low level of complexity, being fairly standard, with a regular shape, without specific requirements that would lead to increase the modelling activity time. - 1</t>
  </si>
  <si>
    <t>MEDIUM - 2</t>
  </si>
  <si>
    <t>HIGH - The areas of this category, on average, entail a high level of complexity, with specific, tailored and complex requirements that would lead to a substantial increase of the modelling activity time. - 3</t>
  </si>
  <si>
    <t xml:space="preserve">Please, select Yes/No to indicate the presence of areas of the proposed surfaces and indicate the average degree of complexity for each category. </t>
  </si>
  <si>
    <t>Area surface category</t>
  </si>
  <si>
    <t>Indicate: "Yes" / "No"</t>
  </si>
  <si>
    <t>Indicate the level of complexity for the specific area category:</t>
  </si>
  <si>
    <t>Surface &lt; 25 m^2</t>
  </si>
  <si>
    <t>Yes</t>
  </si>
  <si>
    <t>25 m^2 &lt; Surface &lt; 150 m^2</t>
  </si>
  <si>
    <t>150 m^2 &lt; Surface &lt; 300 m^2</t>
  </si>
  <si>
    <t>Surface &gt; 300 m^2</t>
  </si>
  <si>
    <t>Please, indicate the number of areas of each surface category.</t>
  </si>
  <si>
    <t>Indicate the number of areas:</t>
  </si>
  <si>
    <t>Please indicate the average level of standardization (1,2,3) of areas belonging to the same surface category, basing on the scale below</t>
  </si>
  <si>
    <t>Levels of standardization:</t>
  </si>
  <si>
    <t>LOW - Areas belonging to the same surface category tend to be, on average, extremely different, as designed for completely different purposes. Each area must be modelled individually and independently and it has no common features with areas belonging to the same surface category (increasing the modelling time). - 1</t>
  </si>
  <si>
    <t>HIGH - Areas belonging to the same surface category tend to be, on average, very similar. Once the first area has been modelled, the others will be copied starting from the first one and will require vert few adjustments (reducing the modelling time) - 3</t>
  </si>
  <si>
    <t>MEP DESIGN</t>
  </si>
  <si>
    <t>Please indicate, in the section below, the presence of the proposed systems and the level of complexity of each system basing on the scale provided below</t>
  </si>
  <si>
    <t>System complexity levels:</t>
  </si>
  <si>
    <t>LOW - The system has, on average, a low level of complexity, being fairly standard, without specific requirements that would lead to increase the modelling activity time. - 1</t>
  </si>
  <si>
    <t>HIGH - The system is very complex, with very specific, tailored and complex requirements that would lead to a substantial increase the modelling activity time. - 3</t>
  </si>
  <si>
    <t>Please, select Yes/No to indicate the presence of the following systems and select the extension (surface of the area involved) for each system, from the surface categories proposed.</t>
  </si>
  <si>
    <t>Heating, Ventilation and Air Conditioning, Refrigeration</t>
  </si>
  <si>
    <t>Please indicate the level of complexity of the system</t>
  </si>
  <si>
    <t>Please indicate the surface of the HVAC-R System typing the corresponding number between 1 and 5</t>
  </si>
  <si>
    <r>
      <rPr>
        <b/>
        <sz val="11"/>
        <color theme="1"/>
        <rFont val="Calibri"/>
        <family val="2"/>
        <scheme val="minor"/>
      </rPr>
      <t>1</t>
    </r>
    <r>
      <rPr>
        <sz val="11"/>
        <color theme="1"/>
        <rFont val="Calibri"/>
        <family val="2"/>
        <scheme val="minor"/>
      </rPr>
      <t xml:space="preserve"> - Surface &lt; 400 m^2</t>
    </r>
  </si>
  <si>
    <r>
      <rPr>
        <b/>
        <sz val="11"/>
        <color theme="1"/>
        <rFont val="Calibri"/>
        <family val="2"/>
        <scheme val="minor"/>
      </rPr>
      <t>2</t>
    </r>
    <r>
      <rPr>
        <sz val="11"/>
        <color theme="1"/>
        <rFont val="Calibri"/>
        <family val="2"/>
        <scheme val="minor"/>
      </rPr>
      <t xml:space="preserve"> - 400 m^2 &lt; Surface &lt; 1500 m^2</t>
    </r>
  </si>
  <si>
    <r>
      <rPr>
        <b/>
        <sz val="11"/>
        <color theme="1"/>
        <rFont val="Calibri"/>
        <family val="2"/>
        <scheme val="minor"/>
      </rPr>
      <t>3</t>
    </r>
    <r>
      <rPr>
        <sz val="11"/>
        <color theme="1"/>
        <rFont val="Calibri"/>
        <family val="2"/>
        <scheme val="minor"/>
      </rPr>
      <t xml:space="preserve"> - 1500 m^2 &lt; Surface &lt; 3000 m^2</t>
    </r>
  </si>
  <si>
    <r>
      <rPr>
        <b/>
        <sz val="11"/>
        <color theme="1"/>
        <rFont val="Calibri"/>
        <family val="2"/>
        <scheme val="minor"/>
      </rPr>
      <t>4</t>
    </r>
    <r>
      <rPr>
        <sz val="11"/>
        <color theme="1"/>
        <rFont val="Calibri"/>
        <family val="2"/>
        <scheme val="minor"/>
      </rPr>
      <t xml:space="preserve"> - 3000 m^2 &lt; Surface &lt; 5000 m^2</t>
    </r>
  </si>
  <si>
    <r>
      <rPr>
        <b/>
        <sz val="11"/>
        <color theme="1"/>
        <rFont val="Calibri"/>
        <family val="2"/>
        <scheme val="minor"/>
      </rPr>
      <t>5</t>
    </r>
    <r>
      <rPr>
        <sz val="11"/>
        <color theme="1"/>
        <rFont val="Calibri"/>
        <family val="2"/>
        <scheme val="minor"/>
      </rPr>
      <t xml:space="preserve"> - Surface &gt; 5000 m^2</t>
    </r>
  </si>
  <si>
    <t>Piping system</t>
  </si>
  <si>
    <t>Please indicate the surface of the Piping system typing the corresponding number between 1 and 5</t>
  </si>
  <si>
    <t>Electrical and Lighting system</t>
  </si>
  <si>
    <t>Please indicate the surface of theElectrical and Lighting system typing the corresponding number between 1 and 5</t>
  </si>
  <si>
    <t>Firefighting and Safety systems</t>
  </si>
  <si>
    <t>Please indicate the surface of the Firefighting and Safety systems typing the corresponding number between 1 and 5</t>
  </si>
  <si>
    <t>BIM MODEL CREATION COSTS</t>
  </si>
  <si>
    <t>BIM MODEL COST (€)</t>
  </si>
  <si>
    <t>Tot h</t>
  </si>
  <si>
    <t>BASIC DESIGN - LOD 200</t>
  </si>
  <si>
    <t>Tot h infrastructure</t>
  </si>
  <si>
    <t>Hour/Effort BASIC</t>
  </si>
  <si>
    <t>Less than 1 million euros</t>
  </si>
  <si>
    <t>Between 1 and 5 million euros</t>
  </si>
  <si>
    <t>Between 5 and 15 million euros</t>
  </si>
  <si>
    <t>Between 15 and 50 million euros</t>
  </si>
  <si>
    <t>Between 50 and 100 million euros</t>
  </si>
  <si>
    <t>More than 100 million euros</t>
  </si>
  <si>
    <t>Tot h building</t>
  </si>
  <si>
    <t>BIM level 1</t>
  </si>
  <si>
    <t>Architect. &amp; Struct.</t>
  </si>
  <si>
    <t>Area categories</t>
  </si>
  <si>
    <t>Hours/single area</t>
  </si>
  <si>
    <t>Tot. hours/area</t>
  </si>
  <si>
    <t>BIM level 2</t>
  </si>
  <si>
    <t>MEP Design</t>
  </si>
  <si>
    <t>HVAC system</t>
  </si>
  <si>
    <t>Flat rate (h)</t>
  </si>
  <si>
    <t>Selected surface flat rate (h)</t>
  </si>
  <si>
    <t>Complexity Adj. rate (h)</t>
  </si>
  <si>
    <t>BIM level 3</t>
  </si>
  <si>
    <t>1 - Surface &lt; 400 m^2</t>
  </si>
  <si>
    <t>2 - 400 m^2 &lt; Surface &lt; 1500 m^2</t>
  </si>
  <si>
    <t>3 - 1500 m^2 &lt; Surface &lt; 3000 m^2</t>
  </si>
  <si>
    <t>4 - 3000 m^2 &lt; Surface &lt; 5000 m^2</t>
  </si>
  <si>
    <t>5 - Surface &gt; 5000 m^2</t>
  </si>
  <si>
    <t>BIM 360</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</si>
  <si>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</si>
  <si>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</si>
  <si>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</si>
  <si>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</si>
  <si>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</si>
  <si>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</si>
  <si>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</si>
  <si>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</si>
  <si>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</si>
  <si>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</si>
  <si>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</si>
  <si>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</si>
  <si>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</si>
  <si>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</si>
  <si>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</si>
  <si>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</si>
  <si>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</si>
  <si>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</si>
  <si>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</si>
  <si>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</si>
  <si>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Cost reduction associated to more precise quantity take-offs</t>
  </si>
  <si>
    <t>Cost reduction attributable to the government/society due to better Health &amp; Safety</t>
  </si>
  <si>
    <t>Procuremente process cost</t>
  </si>
  <si>
    <t>Pre-tendering phase cost (€)</t>
  </si>
  <si>
    <t>Fraction of Proc. Process cost represented by Pre-tendering phase cost</t>
  </si>
  <si>
    <t>Tendering phase cost (€)</t>
  </si>
  <si>
    <t>Fraction of Proc. Process cost represented by Tendering phase cost</t>
  </si>
  <si>
    <t>Post-award phase cost (€)</t>
  </si>
  <si>
    <t>Fraction of Proc. Process cost represented by Post-award phase cost</t>
  </si>
  <si>
    <t>Consulting cost (€)</t>
  </si>
  <si>
    <t>Fraction of Proc. Process cost represented by Consulting cost</t>
  </si>
  <si>
    <t>Hardware upgrade investment</t>
  </si>
  <si>
    <t>Model creation</t>
  </si>
  <si>
    <t>BIM impact on procurement process cost (€)</t>
  </si>
  <si>
    <t>BIM level 1:</t>
  </si>
  <si>
    <t>BIM impact on pre-tendering phase cost (€)</t>
  </si>
  <si>
    <t>Pre-tendering phase cost increase due to BIM (%)</t>
  </si>
  <si>
    <t>BIM impact on tendering phase cost (€)</t>
  </si>
  <si>
    <t>Tendering phase cost increase due to BIM (%)</t>
  </si>
  <si>
    <t>BIM impact on post-award phase cost (€)</t>
  </si>
  <si>
    <t>Post-award phase cost increase due to BIM (%)</t>
  </si>
  <si>
    <t>BIM impact on consulting cost (€)</t>
  </si>
  <si>
    <t>Consulting cost increase due to BIM (%)</t>
  </si>
  <si>
    <t>avg incidenti prevented by BIM (dato survey dei respondent con livello mat. 1)* Costo medio incidente sul lavoro (dato EU)</t>
  </si>
  <si>
    <t>https://osha.europa.eu/en/publications/presentation-value-occupational-safety-and-health-and-societal-costs-work-related/view</t>
  </si>
  <si>
    <t>Software investment</t>
  </si>
  <si>
    <t>1 - BASIC DESIGN - LOD 200</t>
  </si>
  <si>
    <t>2 - DETAIL DESIGN - LOD 350</t>
  </si>
  <si>
    <t>3 - CONSTRUCTION - AS BUILT - LOD 500</t>
  </si>
  <si>
    <t>BE</t>
  </si>
  <si>
    <t>CZ</t>
  </si>
  <si>
    <t>DK</t>
  </si>
  <si>
    <t>GE</t>
  </si>
  <si>
    <t>ES</t>
  </si>
  <si>
    <t>FR</t>
  </si>
  <si>
    <t>IT</t>
  </si>
  <si>
    <t>HU</t>
  </si>
  <si>
    <t>NL</t>
  </si>
  <si>
    <t>Norway</t>
  </si>
  <si>
    <t>AU</t>
  </si>
  <si>
    <t>PL</t>
  </si>
  <si>
    <t>PT</t>
  </si>
  <si>
    <t>FI</t>
  </si>
  <si>
    <t>SWE</t>
  </si>
  <si>
    <t>Other Europe</t>
  </si>
  <si>
    <t>SWI</t>
  </si>
  <si>
    <t>Average</t>
  </si>
  <si>
    <t>Please indicate the average annual salary of an employee of your organization (€).</t>
  </si>
  <si>
    <t>Initial investment</t>
  </si>
  <si>
    <t>Finland</t>
  </si>
  <si>
    <t>Germany</t>
  </si>
  <si>
    <t>The Netherlands</t>
  </si>
  <si>
    <t>Italy</t>
  </si>
  <si>
    <t>Poland</t>
  </si>
  <si>
    <t>Average societal cost of work related injuries and diseases (per case) in Europe</t>
  </si>
  <si>
    <t>Annual Maintenance expense</t>
  </si>
  <si>
    <t>EU-27 average (2019) usual working week of employed persons in their main job (h)</t>
  </si>
  <si>
    <t>Average number of working weeks in a year</t>
  </si>
  <si>
    <t>Average number of hours worked per year by an individual</t>
  </si>
  <si>
    <t>Average number of days worked per year by and individual</t>
  </si>
  <si>
    <t>List  pre-tendering cost phase years</t>
  </si>
  <si>
    <t>serve per spalmare i costi della fase di pretendering secondo la scelta dall'utente</t>
  </si>
  <si>
    <t>List post-award cost phase years</t>
  </si>
  <si>
    <t>Higher than 100 million euros</t>
  </si>
  <si>
    <t>Total investment necessary to train internal employees</t>
  </si>
  <si>
    <t>BIM level 2:</t>
  </si>
  <si>
    <t>BIM level 3:</t>
  </si>
  <si>
    <t>Procurement process overall cost (€)</t>
  </si>
  <si>
    <t>Procurement process cost * x% (depending on  maturity level)</t>
  </si>
  <si>
    <t>BIM impact on proc. process cost (depending on investment level)</t>
  </si>
  <si>
    <t>_-PjduD87EWpRrxE1pqbfhJpoGyCV1tNo5VMcArb1vVUQ1laR1I3TjBFRVIyQUdIOEpDT01IWThRVS4u</t>
  </si>
  <si>
    <t>Form1</t>
  </si>
  <si>
    <t>{06a86612-afe7-420b-aad2-6431aaded1da}</t>
  </si>
  <si>
    <t>Results</t>
  </si>
  <si>
    <t>BIM level 1,2,3</t>
  </si>
  <si>
    <t>What is the estimated number of employees of your organization that are/might be be involved in BIM related activities? (Please indicate the number of individuals that work/ will work with BIM software)</t>
  </si>
  <si>
    <t>Inputs</t>
  </si>
  <si>
    <t>List for level of detail</t>
  </si>
  <si>
    <t>List tender category assets involved</t>
  </si>
  <si>
    <t>risposte yes or no</t>
  </si>
  <si>
    <t>No</t>
  </si>
  <si>
    <t>Level of complexity</t>
  </si>
  <si>
    <t>Surfaces</t>
  </si>
  <si>
    <t>Considering 150 hours employed to train an individual employee</t>
  </si>
  <si>
    <t>Adj. for complex. lvl.</t>
  </si>
  <si>
    <t>Adj. for number and std.</t>
  </si>
  <si>
    <t>https://ec.europa.eu/eurostat/statistics-explained/index.php?title=Hours_of_work_-_annual_statistics#Working_hours_for_employees</t>
  </si>
  <si>
    <t>Autodesk AEC Collection</t>
  </si>
  <si>
    <t>Number of employees per project</t>
  </si>
  <si>
    <t>Average investment in hardware upgrade per employee (€)</t>
  </si>
  <si>
    <t>Outliers</t>
  </si>
  <si>
    <t>RINA-C estimate</t>
  </si>
  <si>
    <t>Average % reduction in time necessary to plan FM and Maintenance by the public entity employees when BIM is adopted (avg. condit. &lt;80%, including 0s, from survey, level 1 (respondents from 0 and 1)</t>
  </si>
  <si>
    <t>ETS price of CO2 emissions (25 €/ton of CO2)</t>
  </si>
  <si>
    <t>BIM level 0</t>
  </si>
  <si>
    <t>Tot. project CO2 tons emitted</t>
  </si>
  <si>
    <t>Emission reduction (CO2 tons) due to BIM adoption</t>
  </si>
  <si>
    <t>Monetization of the CO2 emission reduction</t>
  </si>
  <si>
    <t>REVIT (license fee)</t>
  </si>
  <si>
    <t>Cost of planning  (including design)</t>
  </si>
  <si>
    <t>Cost of construction</t>
  </si>
  <si>
    <t>Does your organization have previous experience with BIM (it has started any pilot project or completed one adopting BIM)?</t>
  </si>
  <si>
    <t>Please indicate the actual (or estimated) Gross Floor Area of the project asset (in m^2). The Gross Floor Area (GOA) is the sum of the floor areas of all the spaces within the building, with no exclusions; it essentially corresponds to the total area within the perimeter of the outside walls.</t>
  </si>
  <si>
    <t>BBA Heiko Koerner</t>
  </si>
  <si>
    <t>Purchase</t>
  </si>
  <si>
    <t>https://fondazionearching.it/documents/10181/1802315/Harpaceas_red_24aprile.pdf/b0b0bb2d-4af3-4349-9479-a69e7ee11b3d</t>
  </si>
  <si>
    <t>https://simbim.es/en/10-buy</t>
  </si>
  <si>
    <t>Tot.</t>
  </si>
  <si>
    <t>Software cost (level 2)</t>
  </si>
  <si>
    <t>Country</t>
  </si>
  <si>
    <t>Naviswork</t>
  </si>
  <si>
    <t>Annual</t>
  </si>
  <si>
    <t>See also naviswork column average</t>
  </si>
  <si>
    <t>Projected investment amount</t>
  </si>
  <si>
    <t>BIM MODEL COST + initial analysis (4%) (€)</t>
  </si>
  <si>
    <t>Please indicate whether the BIM adoption requires hiring external consultants for BIM coordination activities, or if such task is executed by internal employees of the organization.</t>
  </si>
  <si>
    <t>Basing on interviews there are different consulting services purchased by public entities.</t>
  </si>
  <si>
    <t>€</t>
  </si>
  <si>
    <t>BIM coordination carried out internally</t>
  </si>
  <si>
    <t>BIM coordination carried out by an external service provider</t>
  </si>
  <si>
    <t>BIM coordination activities</t>
  </si>
  <si>
    <t>For those who have previous experience with BIM, it is reduced of 80% due to the fact that AIR,EIR,OIR templates might be available and the initial productivity loss associated to BIM adoption has already been experienced.</t>
  </si>
  <si>
    <t>Assumption based on interviews outcomes</t>
  </si>
  <si>
    <t>Please select whether the project under analysis refers to a new asset construction or to a work on an existing building/infrastructure (renovation, refurbishment).</t>
  </si>
  <si>
    <t>New asset construction</t>
  </si>
  <si>
    <t>Work on an existing asset</t>
  </si>
  <si>
    <t>Selection between new asset construction and work on an existing asset</t>
  </si>
  <si>
    <t>1.2/1.3</t>
  </si>
  <si>
    <t>Please select the planned number of years of the construction phase of the project</t>
  </si>
  <si>
    <t>Please select the number of years from the start of the project planning activities to the completion of the design activities and the subsequent start of the construction phase, from the drop down menu.</t>
  </si>
  <si>
    <t>Please type the value (or estimate it) of the annual maintenance costs for the project asset.</t>
  </si>
  <si>
    <t>For those who have previous experience with BIM, it is reduced of 80% due to the fact that the initial productivity loss associated to BIM adoption has already been experienced.</t>
  </si>
  <si>
    <t>Quality/Model check (annual license) - 1 for projects with a budget &lt; 50M €, 2 for projects with a budget &gt; 50M €</t>
  </si>
  <si>
    <t>Modelling Software - 1 license during construction and FM/Operations</t>
  </si>
  <si>
    <t>CDE</t>
  </si>
  <si>
    <t>BIM Collab</t>
  </si>
  <si>
    <t>1200-3600</t>
  </si>
  <si>
    <t>BIMPLUS</t>
  </si>
  <si>
    <t>with 10 users</t>
  </si>
  <si>
    <t>Note</t>
  </si>
  <si>
    <t>Price</t>
  </si>
  <si>
    <t>License</t>
  </si>
  <si>
    <t>1200-3000</t>
  </si>
  <si>
    <t>Trimble Connect</t>
  </si>
  <si>
    <t>unlimited users</t>
  </si>
  <si>
    <t>BIMSpot</t>
  </si>
  <si>
    <t>BIM360</t>
  </si>
  <si>
    <t>CDE Software (10 users average price)</t>
  </si>
  <si>
    <t>In case the project refers to a work on an existing building, is there a BIM model already available?</t>
  </si>
  <si>
    <t>Inflation rate</t>
  </si>
  <si>
    <t>Construction</t>
  </si>
  <si>
    <t>Cost reduction related to lower costs for claims/litigations</t>
  </si>
  <si>
    <t>Adjustment in case the project is on an existing building (-20%)</t>
  </si>
  <si>
    <t>In case of works on existing buildings it is assumed that a substantial set of information necessary to carry out planning, design and tendering are already available. In this sense such BIM connected cost is reduced (-20%)</t>
  </si>
  <si>
    <t>Operation and Maintenance</t>
  </si>
  <si>
    <t>Adjustment in case the project is on an existing building (-20%); BIM potential benefits are limited by the limitations posed by the pre-existig structure.</t>
  </si>
  <si>
    <t>Adjustment in case the project is on an existing building (-30%); BIM potential benefits are limited by the limitations posed by the pre-existig structure.</t>
  </si>
  <si>
    <t>CO2 emission reduction due to reduced material wasted (-50% on existing buildings)</t>
  </si>
  <si>
    <t>Selection for visualization of phases in CBA</t>
  </si>
  <si>
    <t>Planning and Design</t>
  </si>
  <si>
    <t>All phases</t>
  </si>
  <si>
    <t>Year 21</t>
  </si>
  <si>
    <t>Year 22</t>
  </si>
  <si>
    <t>Year 23</t>
  </si>
  <si>
    <t>Year 24</t>
  </si>
  <si>
    <t>Year 25</t>
  </si>
  <si>
    <t>Year 26</t>
  </si>
  <si>
    <t>Year 27</t>
  </si>
  <si>
    <t>Year 28</t>
  </si>
  <si>
    <t>Year 29</t>
  </si>
  <si>
    <t>Year 30</t>
  </si>
  <si>
    <t>Year 31</t>
  </si>
  <si>
    <t>Year 32</t>
  </si>
  <si>
    <t>Year 33</t>
  </si>
  <si>
    <t>Year 34</t>
  </si>
  <si>
    <t>Year 35</t>
  </si>
  <si>
    <t>m^2</t>
  </si>
  <si>
    <t>BIM Coordination cost</t>
  </si>
  <si>
    <t>Is a Common Data Environment (CDE) going to be employed in the project?</t>
  </si>
  <si>
    <t>Please, indicate the infrastructure total surface (m^2)</t>
  </si>
  <si>
    <t>Please, select the level of complexity of the infrastructural asset basing on the scale below.</t>
  </si>
  <si>
    <t>Systems complexity levels:</t>
  </si>
  <si>
    <t>Please select the level of complexity of the HVAC system</t>
  </si>
  <si>
    <t>Please indicate the surface occupied by the HVAC-R system (m^2)</t>
  </si>
  <si>
    <t>Please select the level of complexity of the piping system</t>
  </si>
  <si>
    <t>Please indicate the surface occupied by the piping system (m^2)</t>
  </si>
  <si>
    <t>Please select the level of complexity of the eletrical and lighting system</t>
  </si>
  <si>
    <t>Please indicate the surface occupied by the electrical and lighting system (m^2)</t>
  </si>
  <si>
    <t>Please select the level of complexity of the firefighting and safety systems</t>
  </si>
  <si>
    <t>Please indicate the surface occupied by the firefighting and safety system (m^2)</t>
  </si>
  <si>
    <t>Effort BASIC (h/m^2)</t>
  </si>
  <si>
    <t>Infrastructure total surface</t>
  </si>
  <si>
    <t>Effort (h/m^2) adjusted for complexity level</t>
  </si>
  <si>
    <t>Tot hours (excluding systems)</t>
  </si>
  <si>
    <t>Systems</t>
  </si>
  <si>
    <t>Tot hours</t>
  </si>
  <si>
    <t>Building</t>
  </si>
  <si>
    <t>Infrastructure</t>
  </si>
  <si>
    <t>Architec. &amp; Struct.</t>
  </si>
  <si>
    <t>Average complex. Level</t>
  </si>
  <si>
    <t/>
  </si>
  <si>
    <t>Special Systems (Firefighting and Safety systems, Medical Gas system, etc.)</t>
  </si>
  <si>
    <t>2k-3k per person (interviews)</t>
  </si>
  <si>
    <t>8k-10k per person (interviews)</t>
  </si>
  <si>
    <t>&lt;</t>
  </si>
  <si>
    <t>5k-8k per person (interviews)</t>
  </si>
  <si>
    <t>Sum of complexity levels</t>
  </si>
  <si>
    <t>N. of area ranges involved</t>
  </si>
  <si>
    <t>Avg. complex. of area ranges involved</t>
  </si>
  <si>
    <t>Max level of complex</t>
  </si>
  <si>
    <t>LOW - The surface of the infrastructural asset is simple (it does not involve complex structural elements that would lead to a substantial increase of the modelling time) and fairly standard (there is a substantial degree of uniformity involving most of the asset structure and subsequently, once a small portion of the asset has been modelled, it can be quickly replicated to obtain a large part of the model). - 1</t>
  </si>
  <si>
    <t>HIGH - The surface of the infrastructural asset is very complex (it requires modelling complicated and unique structural elements leading to a substantial increase of the modelling time) and heterogeneus (the different areas of the asset present only a few common and replicable elements). - 3</t>
  </si>
  <si>
    <t>Resulting coordination cost</t>
  </si>
  <si>
    <t>Actual complexity level / Max. complexity level</t>
  </si>
  <si>
    <t>Maximum coordination cost (= modelling activity cost)</t>
  </si>
  <si>
    <t>Max level of complexity</t>
  </si>
  <si>
    <t>Mixed</t>
  </si>
  <si>
    <t>Share of modelling time represented by "Building"</t>
  </si>
  <si>
    <t>Share of modelling time represented by "Infrastructure"</t>
  </si>
  <si>
    <t>Share of the complexity ratio represented by "Infrastructure"</t>
  </si>
  <si>
    <t>Share of the complexity ratio represented by "Building"</t>
  </si>
  <si>
    <t>Resulting complexity level</t>
  </si>
  <si>
    <t>COORDINATION Cost</t>
  </si>
  <si>
    <t>BIM COORDINATION COST</t>
  </si>
  <si>
    <t>Overall impact (independent from maturity level of respondents)</t>
  </si>
  <si>
    <t>Amount not adjusted for experience level, category of project, etc.</t>
  </si>
  <si>
    <t>Extracted from survey, 0s included, no condition set</t>
  </si>
  <si>
    <t>Investment levels</t>
  </si>
  <si>
    <t>Extracted from survey, 0s excluded, condition set (&lt;40%)</t>
  </si>
  <si>
    <t>-</t>
  </si>
  <si>
    <t>Investment budget * x% (BIM maturity level 0 percentage dependent upon investment budget size)</t>
  </si>
  <si>
    <t>Procurement process cost * x% (BIM maturity level 0)</t>
  </si>
  <si>
    <t>Extracted from survey, 0s excluded, no condition set</t>
  </si>
  <si>
    <t>Cost of pre-tend. Phase*x%(cost incr. depending on mat. Level, asset category and prior experience with BIM)</t>
  </si>
  <si>
    <t>average CO2 emitted per square meter (tCO2/m^2)</t>
  </si>
  <si>
    <t>Assumption: Additional 20% of level 1 figure</t>
  </si>
  <si>
    <t>Assumption: Additional 20% of level 2 figure</t>
  </si>
  <si>
    <t>Extracted from survey, 0s included, condition set (&lt;80%)</t>
  </si>
  <si>
    <t>(Number of employees using BIM (figure depending on the number of tenders launched every year/average annual number of tenders adopting BIM)*average investment in hardware upgrade extracted from survey</t>
  </si>
  <si>
    <t>Investment in hardware allocated to the project under study considering the number of projects where BIM is used and the number of employees that are affected by BIM adoption</t>
  </si>
  <si>
    <t>Average investment in hardware upgrade (Extracted from survey, 0s excluded, condition set (minimum investment = 100€; maximum investment = 1100000€ without considering the number of employees and the size or the organization))</t>
  </si>
  <si>
    <t>Average number of employees trained on BIM (Extracted from survey, 0s excluded, no condition set (&lt;900 individuals))</t>
  </si>
  <si>
    <t>Average cost to train a single employee (depending on BIM maturity level) (Extracted from survey, 0s excluded, condition set (minimum investment&gt;100€ and maximum investment&lt;20000€)</t>
  </si>
  <si>
    <t>Average cost reduction due to BIM (Extracted from survey, 0s included, condition set (&lt;= 10%))</t>
  </si>
  <si>
    <t>Average cost for litigations expressed as a share of total investment (Extracted from survey, 0s excluded, condition set (&lt;= 20%))</t>
  </si>
  <si>
    <t>Average cost reduction of litigations related costs due to BIM (Extracted from survey, 0s included, no condition set)</t>
  </si>
  <si>
    <t>Average number of days to plan FM/Maintenance (days) for the single asset (Extracted from survey, 0s excluded, condition set (&lt;100 days), focus on BIM maturity level 0)</t>
  </si>
  <si>
    <t>Average BIM associated cost reduction in annual maintenance (Extracted from survey, 0s included, condition set (&lt;70%))</t>
  </si>
  <si>
    <t>Assumption: same % growth as between level 1 and 2</t>
  </si>
  <si>
    <t>Average number of accidents avoided per tender/project (Extracted from survey, 0s included, condition set (&lt;40))</t>
  </si>
  <si>
    <t>Average CO2 emission reduction (for a project) due to BIM (Extracted from survey, 0s included, condition set (&lt;40%))</t>
  </si>
  <si>
    <t>Estimate selection</t>
  </si>
  <si>
    <t>Optimistic Estimate</t>
  </si>
  <si>
    <t>Pessimistic Estimate</t>
  </si>
  <si>
    <t>Pessimistic</t>
  </si>
  <si>
    <t>Optimistic</t>
  </si>
  <si>
    <t>Cost reduction due to early clashes and errors detection and subsequent reduction of changes necessary in construction phase</t>
  </si>
  <si>
    <t>Time savings in design and construction phases and associated project duration reduction</t>
  </si>
  <si>
    <t>Public entity personnel labour cost reduction due to faster document analysis for facility management and maintenance</t>
  </si>
  <si>
    <t>Cost reduction associated to more efficient annual maintenance</t>
  </si>
  <si>
    <t>Baseline</t>
  </si>
  <si>
    <t>Glossary</t>
  </si>
  <si>
    <t>Benefit Cost Ratio (B/C Ratio)</t>
  </si>
  <si>
    <t>Baseline Estimate</t>
  </si>
  <si>
    <t>This indicator describes the relationship between the benefits and the costs associated to the adoption of BIM in the project. When its value is higher than 1 it means that the advantages (expressed in monetary terms) of using BIM in the project outweigh the costs of its implementation. When its value is equal to 1, the benefits of adopting BIM are offset by its implementation expenses. The adoption of BIM is thus not recommended when its value is lower than 1. This indicator excludes social and environmental benefits from its computation.</t>
  </si>
  <si>
    <t>This indicator describes the relationship between the benefits and the costs associated to the adoption of BIM in the project. When its value is higher than 1 it means that the advantages (expressed in monetary terms) of using BIM in the project outweigh the costs of its implementation. When its value is equal to 1, the benefits of adopting BIM are offset by its implementation expenses. The adoption of BIM is thus not recommended when its value is lower than 1. This indicator includes social and environmental benefits in its computation.</t>
  </si>
  <si>
    <t>This indicator is used to evaluate the profitability of an investment over a period of time. In the case of BIM, profitability is expressed as realized savings as its impementation should lead to cost avoidances and savings. The higher this indicator value, the more “profitable” (in terms of financial savings) it is expected to be the adoption of BIM in the project. The NPV excludes social and environmental benefits from its computation.</t>
  </si>
  <si>
    <t>This indicator is used to evaluate the profitability of an investment over a period of time. In the case of BIM, profitability is expressed as realized savings as its impementation should lead to cost avoidances and savings. The higher this indicator value, the more “profitable” (in terms of financial, social and environmental savings) it is expected to be the adoption of BIM in the project. The ENPV includes social and environmental benefits in its computation.</t>
  </si>
  <si>
    <t>Net Present Value (NPV)</t>
  </si>
  <si>
    <t>Economic Net Present Value (ENPV)</t>
  </si>
  <si>
    <t>Actualized (Economic) Benefits</t>
  </si>
  <si>
    <t>Actualized (Economic) Costs</t>
  </si>
  <si>
    <t>This indicator represents the discounted present value of the savings generated by the implementation of BIM in the project under study.</t>
  </si>
  <si>
    <t>This indicator represents the discounted present value of the expenses required by the implementation of BIM in the project under study (considering both project related costs and a share of the investments sustained by the organization for the adoption of BIM).</t>
  </si>
  <si>
    <t>Discount Rate</t>
  </si>
  <si>
    <t>Economic Benefit Cost Ratio (EB/C Ratio)</t>
  </si>
  <si>
    <t>include/exclude indicators</t>
  </si>
  <si>
    <t>On</t>
  </si>
  <si>
    <t>Off</t>
  </si>
  <si>
    <t>Special systems</t>
  </si>
  <si>
    <t>5.1/5.2</t>
  </si>
  <si>
    <t>Hours</t>
  </si>
  <si>
    <t>1.1</t>
  </si>
  <si>
    <t>1.2</t>
  </si>
  <si>
    <t>1.3</t>
  </si>
  <si>
    <t>3.1</t>
  </si>
  <si>
    <t>3.2</t>
  </si>
  <si>
    <t>4.1</t>
  </si>
  <si>
    <t>4.2</t>
  </si>
  <si>
    <t>5.1</t>
  </si>
  <si>
    <t>It indicates the rate of return used to discount amounts (benefits, costs, cashflows) and determine their present values.</t>
  </si>
  <si>
    <t>Odpovězte prosím na následující otázky a do prázdných míst doplňte požadované informace (šedé buňky prosím NEVYPLŇUJTE)</t>
  </si>
  <si>
    <t>Není-li uvedeno jinak, jsou všechny otázky povinné</t>
  </si>
  <si>
    <t>Níže prosím uveďte požadované informace popisující zkušenosti vaší organizace s informačním modelováním staveb.</t>
  </si>
  <si>
    <t>Má již vaše organizace s informačním modelováním staveb zkušenosti (zahájila pilotní projekt s použitím informačního modelování staveb či jej dokončila)?</t>
  </si>
  <si>
    <t>V kolika projektech průměrně ročně se informační modelování staveb uplatňuje?</t>
  </si>
  <si>
    <t>Níže prosím uveďte stávající nebo odhadovanou výši nákladových položek (v €) k výpočtu celkové investice do projektu.</t>
  </si>
  <si>
    <t>Uveďte prosím hodnotu ukazatele roční náklady na údržbu stavby u příslušného projektu. Jestliže tuto informaci nemáte k dispozici a nedokáže ji odhadnout, ponechte prosím buňku prázdnou. V tomto případě nebude nástroj odhadovat náklady a přínosy zavedení informačního modelování staveb ve fázi „Provoz a údržba“.</t>
  </si>
  <si>
    <t>Uveďte prosím, zda zavedení informačního modelování staveb vyžaduje najmutí externích poradců pro koordinaci těchto činností, nebo zda budou tento úkol plnit interní zaměstnanci organizace.</t>
  </si>
  <si>
    <t>Uveďte prosím hodnotu ukazatele průměrný roční plat pracovníka vaší organizace (€).</t>
  </si>
  <si>
    <t>Uplatní se v projektu společné datové prostředí (CDE)? Zvolíte-li „Ne“, nebudou přiděleny žádné náklady na CDE.</t>
  </si>
  <si>
    <t>Uveďte prosím míru inflace v průběhu realizace projektu (%).</t>
  </si>
  <si>
    <t>Podle výběrového řízení prosím zvolte z níže uvedených možností příslušnou kategorii stavby (vyberte odpovídající číslo kategorie, tedy 1, 2, nebo 3).</t>
  </si>
  <si>
    <t xml:space="preserve">Vyberte prosím Ano / Ne k vyjádření výskytu oblastí navrhovaných povrchů a uveďte průměrný stupeň složitosti každé kategorie.  </t>
  </si>
  <si>
    <t>Kategorie povrchové plochy</t>
  </si>
  <si>
    <t>Vyberte: Ano / Ne</t>
  </si>
  <si>
    <t>Uveďte úroveň složitosti každé přítomné kategorie plochy.</t>
  </si>
  <si>
    <t>Uveďte prosím počet ploch v každé kategorii plochy.</t>
  </si>
  <si>
    <t>Počet ploch</t>
  </si>
  <si>
    <t>V kapitole níže prosím uveďte u příslušného projektu výskyt navrhovaných systémů (zvolením možnosti Ano / Ne) a úroveň složitosti každého systému podle škály, kterou lze zobrazit kliknutím na tlačítko „i“.</t>
  </si>
  <si>
    <t>Uveďte prosím úroveň složitosti systému.</t>
  </si>
  <si>
    <t>Uveďte prosím úroveň složitosti systémů.</t>
  </si>
  <si>
    <t>Uveďte prosím velikost plochy obsluhované zvláštními systémy volbou odpovídajícího čísla od 1 do 5.</t>
  </si>
  <si>
    <t>Uveďte prosím úroveň složitosti potrubní sítě.</t>
  </si>
  <si>
    <t>Uveďte prosím úroveň složitosti elektrických rozvodů a osvětlení.</t>
  </si>
  <si>
    <t>Uveďte prosím úroveň složitosti zvláštních systémů.</t>
  </si>
  <si>
    <t>Následující seznam otázek byl vytvořen za účelem zjištění informací nezbytných pro výpočet nákladů a přínosů zavedení informačního modelování staveb v zakázkách veřejných organizací. Shromážděné informace se týkají veřejné organizace účastnící se stavebního projektu a analyzovaného projektu. Otázky byly navrženy tak, aby tento nástroj mohly využít organizace s různými úrovněmi zkušeností s informačním modelováním staveb (i ty bez zkušeností) a získat potřebný přehled o nákladech a přínosech.</t>
  </si>
  <si>
    <t>PŘEDBĚŽNÉ VŠEOBECNÉ INFORMACE</t>
  </si>
  <si>
    <t>INFORMACE K VYPRACOVÁNÍ INFORMAČNÍHO MODELU STAVBY</t>
  </si>
  <si>
    <t>ARCHITEKTURA A KONSTRUKCE</t>
  </si>
  <si>
    <t>PLOCHA A SYSTÉMY INFRASTRUKTURY</t>
  </si>
  <si>
    <t>Úroveň vyspělosti 1</t>
  </si>
  <si>
    <t>Přínosy</t>
  </si>
  <si>
    <t>Snížení nákladů díky nižším nákladům na reklamace a soudní spory</t>
  </si>
  <si>
    <t>Snížení nákladů na práci pracovníků veřejného subjektu díky rychlejší analýze dokumentů pro správu a údržbu zařízení</t>
  </si>
  <si>
    <t>Snížení nákladů díky efektivnější roční údržbě</t>
  </si>
  <si>
    <t>Snížení nákladů, jež lze připsat státní správě nebo společnosti, díky lepší bezpečnosti a ochraně zdraví při práci</t>
  </si>
  <si>
    <t>Celkové přínosy</t>
  </si>
  <si>
    <t>Celkové přínosy (upraveno pro vzorec)</t>
  </si>
  <si>
    <t>Celkové přínosy pro realizaci</t>
  </si>
  <si>
    <t>Náklady</t>
  </si>
  <si>
    <t>Zvýšení mzdových nákladů pracovníků veřejného subjektu ve fázi před podáním nabídek</t>
  </si>
  <si>
    <t>Zvýšení nákladů na pracovní sílu pracovníků veřejného subjektu ve fázi výběrového řízení</t>
  </si>
  <si>
    <t>Zvýšení nákladů na pracovní sílu pracovníků veřejného subjektu ve fázi po zadání zakázky</t>
  </si>
  <si>
    <t>Zvýšené náklady na poradenské služby v rámci procesu zadávání veřejných zakázek</t>
  </si>
  <si>
    <t>Náklady na vlastní informační modelování stavby (předpoklad z externích zdrojů)</t>
  </si>
  <si>
    <t>Investice veřejného zadavatele do modernizace počítačového vybavení (podíl přidělený na konkrétní projekt)</t>
  </si>
  <si>
    <t>Investice veřejného zadavatele do ročních licenčních poplatků k softwaru (podíl přidělený na konkrétní projekt)</t>
  </si>
  <si>
    <t>Náklady na školení zaměstnanců (podíl připadající na konkrétní projekt)</t>
  </si>
  <si>
    <t>Náklady na koordinaci BIM</t>
  </si>
  <si>
    <t>Celkové náklady</t>
  </si>
  <si>
    <t>Celkové náklady (upraveno pro vzorec)</t>
  </si>
  <si>
    <t>Celkové náklady pro realizaci</t>
  </si>
  <si>
    <t>Čistý „příjem“</t>
  </si>
  <si>
    <t>Volné peněžní toky</t>
  </si>
  <si>
    <t>Peněžní tok pro ENPV</t>
  </si>
  <si>
    <t>Diskontní sazba</t>
  </si>
  <si>
    <t>Economic Net Present Value (ekonomická čistá současná hodnota)</t>
  </si>
  <si>
    <t>Realizované ekonomické přínosy</t>
  </si>
  <si>
    <t>Realizované ekonomické náklady (realizované náklady)</t>
  </si>
  <si>
    <t>Ekonomický poměr přínosů a nákladů</t>
  </si>
  <si>
    <t>Zisk</t>
  </si>
  <si>
    <t>Rok fáze</t>
  </si>
  <si>
    <t>Přínosy získané během fáze</t>
  </si>
  <si>
    <t>Nárůst nákladů během fáze</t>
  </si>
  <si>
    <t>Čistý příjem (v rámci fáze)</t>
  </si>
  <si>
    <t>Realizovaný přínos (v rámci fáze)</t>
  </si>
  <si>
    <t>Realizované náklady (v rámci fáze)</t>
  </si>
  <si>
    <t>Poměr přínosů a nákladů (v rámci fáze)</t>
  </si>
  <si>
    <t>Čistá současná hodnota (v rámci fáze)</t>
  </si>
  <si>
    <t>Rok</t>
  </si>
  <si>
    <t>Přínosy (pouze finanční)</t>
  </si>
  <si>
    <t>Přínosy upravené pro peněžní tok (pouze finanční)</t>
  </si>
  <si>
    <t>Přínosy upravené podle let (pouze finanční)</t>
  </si>
  <si>
    <t>Realizované přínosy (pouze finanční)</t>
  </si>
  <si>
    <t>Náklady (pouze finanční)</t>
  </si>
  <si>
    <t>Náklady upravené podle let (pouze finanční)</t>
  </si>
  <si>
    <t>Realizované náklady (pouze finanční)</t>
  </si>
  <si>
    <t>Čistý příjem</t>
  </si>
  <si>
    <t>Volný peněžní tok</t>
  </si>
  <si>
    <t>Volný peněžní tok upravený podle let</t>
  </si>
  <si>
    <t>Poměr přínosů a nákladů</t>
  </si>
  <si>
    <t>Plánování a projektování</t>
  </si>
  <si>
    <t>Výstavba</t>
  </si>
  <si>
    <t>Souhrnné údaje o nákladech a přínosech dle fáze</t>
  </si>
  <si>
    <t>Finanční údaje</t>
  </si>
  <si>
    <t>Finanční čistá současná hodnota</t>
  </si>
  <si>
    <t>Finanční náklady</t>
  </si>
  <si>
    <t>Finanční přínos</t>
  </si>
  <si>
    <t>Čistá současná hodnota (pouze finanční)</t>
  </si>
  <si>
    <t>Úroveň vyspělosti 2</t>
  </si>
  <si>
    <t>Na vlastní informační modelování stavby (předpoklad z externích zdrojů) – Nepřiděleno na úrovni vyspělosti BIM 2</t>
  </si>
  <si>
    <t>Provoz a údržba</t>
  </si>
  <si>
    <t>ÚROVEŇ BIM 1</t>
  </si>
  <si>
    <t>VÝSLEDKY ÚROVNÍ BIM</t>
  </si>
  <si>
    <t>ÚROVEŇ BIM 2</t>
  </si>
  <si>
    <t>Benefit-Cost Ratio (poměr přínosů a nákladů)</t>
  </si>
  <si>
    <t>Net Present Value (čistá současná hodnota) (€)</t>
  </si>
  <si>
    <t>Economic Net Present Value (ekonomická čistá současná hodnota) (€)</t>
  </si>
  <si>
    <t>Náklady na informační model stavby (€)</t>
  </si>
  <si>
    <t>Podle jednotlivých fází:</t>
  </si>
  <si>
    <t>Benefit-Cost Ratio (poměr přínosů a nákladů)o</t>
  </si>
  <si>
    <t>Přímé výdaje na BIM:</t>
  </si>
  <si>
    <t>Náklady na koordinaci informačního modelování stavby (€)</t>
  </si>
  <si>
    <t>Berte prosím na vědomí, že nástroj je prototyp experimentální povahy, který se poskytuje „TAK, JAK JE“. V maximálním možném rozsahu povoleném příslušnými zákony neposkytuje společnost Rina Consulting S.p.A. ani její subdodavatel žádné záruky jakéhokoli druhu ohledně tohoto nástroje, ať už výslovné či implikované, včetně, bez omezení, záruk ohledně neporušení předpisů, vlastnického práva, možnosti patentování, obchodovatelnosti či vhodnosti ke konkrétnímu účelu a záruk vyplývajících ze zvyklostí, obchodního využití, příslibů, příkladů či popisu; veškeré takové záruky společnost Rina Consulting S.p.A. a její subdodavatel výslovně vylučují a uživatel nástroje se jich vzdává. Uživatel nástroje přijímá veškerou odpovědnost související s používáním nástroje a související s veškerými případnými následky vyplývajícími z takového použití. Společnost Rina Consulting S.p.A. a její subdodavatel odmítají veškerou odpovědnost vůči uživateli nástroje a/nebo vůči třetí straně za přímé a/nebo nepřímé škody včetně, bez omezení, ztráty a/nebo poškození dat, ušlý zisk, ztráty úspor, náhodných, zvláštních nebo následných škod utrpěných uživatelem nástroje a/nebo třetími stranami v souvislosti s tímto používáním.</t>
  </si>
  <si>
    <t>Zvolte scénář, který se má v analýze brát v potaz (střední odhad, optimistický odhad, pesimistický odhad)</t>
  </si>
  <si>
    <r>
      <t>Uveďte prosím velikost plochy obsluhované potrubní sítí (v m</t>
    </r>
    <r>
      <rPr>
        <b/>
        <vertAlign val="superscript"/>
        <sz val="14"/>
        <rFont val="Calibri"/>
        <family val="2"/>
        <charset val="238"/>
        <scheme val="minor"/>
      </rPr>
      <t>2</t>
    </r>
    <r>
      <rPr>
        <b/>
        <sz val="14"/>
        <rFont val="Calibri"/>
        <family val="2"/>
        <scheme val="minor"/>
      </rPr>
      <t>).</t>
    </r>
  </si>
  <si>
    <r>
      <t>Uveďte prosím velikost plochy obsluhované elektrickými rozvody a osvětlením (v m</t>
    </r>
    <r>
      <rPr>
        <b/>
        <vertAlign val="superscript"/>
        <sz val="14"/>
        <rFont val="Calibri"/>
        <family val="2"/>
        <charset val="238"/>
        <scheme val="minor"/>
      </rPr>
      <t>2</t>
    </r>
    <r>
      <rPr>
        <b/>
        <sz val="14"/>
        <rFont val="Calibri"/>
        <family val="2"/>
        <scheme val="minor"/>
      </rPr>
      <t>).</t>
    </r>
  </si>
  <si>
    <r>
      <t>Uveďte prosím celkovou plochu infrastruktury (v m</t>
    </r>
    <r>
      <rPr>
        <b/>
        <vertAlign val="superscript"/>
        <sz val="14"/>
        <rFont val="Calibri"/>
        <family val="2"/>
        <charset val="238"/>
        <scheme val="minor"/>
      </rPr>
      <t>2</t>
    </r>
    <r>
      <rPr>
        <b/>
        <sz val="14"/>
        <rFont val="Calibri"/>
        <family val="2"/>
        <scheme val="minor"/>
      </rPr>
      <t>).</t>
    </r>
  </si>
  <si>
    <r>
      <t>Uveďte prosím velikost plochy obsluhované zvláštními systémy (v m</t>
    </r>
    <r>
      <rPr>
        <b/>
        <vertAlign val="superscript"/>
        <sz val="14"/>
        <rFont val="Calibri"/>
        <family val="2"/>
        <charset val="238"/>
        <scheme val="minor"/>
      </rPr>
      <t>2</t>
    </r>
    <r>
      <rPr>
        <b/>
        <sz val="14"/>
        <rFont val="Calibri"/>
        <family val="2"/>
        <scheme val="minor"/>
      </rPr>
      <t>).</t>
    </r>
  </si>
  <si>
    <t>Zvolte prosím, zda se analyzovaný projekt týká nové stavby, nebo práce na již existující budově/infrastrukturní stavbě (renovace, rekonstrukce apod.).</t>
  </si>
  <si>
    <t>U kolika projektů v průměru ročně by se dala metoda BIM použít (platí pro případ, kdy vaše organizace nemá předchozí zkušenosti s informačním modelováním staveb)?</t>
  </si>
  <si>
    <t>Týká-li se projekt práce na již existující budově, je již k dispozici model pro BIM?</t>
  </si>
  <si>
    <t>Náklady fáze navrhování a přípravy stavby</t>
  </si>
  <si>
    <t>Náklady fáze provádění stavby</t>
  </si>
  <si>
    <t>Z rozbalovací nabídky prosím vyberte plánovaný počet let fáze provádění stavby. V případě, že je stávající doba trvání fáze uvedena v částech let, zvolte počet let, který odpovídá zaokrouhlení na nejbližší celé číslo.</t>
  </si>
  <si>
    <t>Z rozbalovací nabídky prosím vyberte počet let od zahájení plánování projektu po dokončení návrhu staby a následné zahájení fáze provádění stavby.  V případě, že je stávající doba trvání fáze uvedena v částech let, zvolte počet let, který odpovídá zaokrouhlení na nejbližší celé číslo.</t>
  </si>
  <si>
    <t>Kolik pracovníků vaší organizace se do informačního modelování staveb může zapojit, pokud se metoda BIM v projektech uplatňuje? (Osoby, které mohou potřebovat školení BIM, osoby, které budou pracovat se softwarem pro BIM, technici, architekti, inženýři, specialisté nákupu apod.).</t>
  </si>
  <si>
    <r>
      <t>Uveďte prosím hrubou podlahovou plochu projektu (v m</t>
    </r>
    <r>
      <rPr>
        <b/>
        <vertAlign val="superscript"/>
        <sz val="14"/>
        <rFont val="Calibri"/>
        <family val="2"/>
        <charset val="238"/>
        <scheme val="minor"/>
      </rPr>
      <t>2</t>
    </r>
    <r>
      <rPr>
        <b/>
        <sz val="14"/>
        <rFont val="Calibri"/>
        <family val="2"/>
        <scheme val="minor"/>
      </rPr>
      <t>), pokud je předmětem projektu budova nebo infrastrukturní stavba zahrnující/obsahující budovy ve svém perimetru, v opačném případě nechte prostor prázdný. Hrubá podlahová plocha (GFA) je tvořena součtem podlahových ploch všech prostor v budově bez výjimky; v zásadě odpovídá celkové ploše ohraničeném obvodem vnějších stěn.</t>
    </r>
  </si>
  <si>
    <t>Uveďte prosím průměrné hodinové náklady na BIM manažera (v €).</t>
  </si>
  <si>
    <t>Uveďte prosím průměrnou úroveň standardizace (1, 2, 3) pro plochy stavby podle škály, kterou lze zobrazit kliknutím na tlačítko „i“.</t>
  </si>
  <si>
    <t>Dále prosím vyberte z navrhovaných rozsahů ploch obsluhovaných jednotlivými technickými systémy (vyplňujte prosím pouze bílé buňky).</t>
  </si>
  <si>
    <t>Větrání a vytápění/chlazení</t>
  </si>
  <si>
    <t>Uveďte prosím velikost plochy obsluhované systémem pro  větrání a vytápění/chlazení volbou odpovídajícího čísla od 1 do 5.</t>
  </si>
  <si>
    <t>Zdravotnětechnické instalace</t>
  </si>
  <si>
    <t>Uveďte prosím velikost plochy obsluhované zdravotnětechnickými instalacemi volbou odpovídajícího čísla od 1 do 5.</t>
  </si>
  <si>
    <t>Rozvody elektroinstalace a osvětlení</t>
  </si>
  <si>
    <t>Uveďte prosím velikost plochy obsluhované rozvody elektroinstalace a osvětlením volbou odpovídajícího čísla od 1 do 5.</t>
  </si>
  <si>
    <t>Pomocí možností Ano / Ne uveďte výskyt následujících systémů, jejich úrovně složitosti podle škály zobrazené kliknutím na tlačítko „i“ a plochu obsluhovanou každým systémem (pamatujte prosím, že šedé buňky se nevyplňují).</t>
  </si>
  <si>
    <t>Uveďte prosím úroveň složitosti systému pro větrání a vytápění/chlazení.</t>
  </si>
  <si>
    <r>
      <t>Uveďte prosím velikost plochy obsluhované těmito systémy(v m</t>
    </r>
    <r>
      <rPr>
        <b/>
        <vertAlign val="superscript"/>
        <sz val="14"/>
        <rFont val="Calibri"/>
        <family val="2"/>
        <charset val="238"/>
        <scheme val="minor"/>
      </rPr>
      <t>2</t>
    </r>
    <r>
      <rPr>
        <b/>
        <sz val="14"/>
        <rFont val="Calibri"/>
        <family val="2"/>
        <scheme val="minor"/>
      </rPr>
      <t>).</t>
    </r>
  </si>
  <si>
    <t>Z níže uvedených možností prosím zvolte úroveň podrobnosti/projektování (LOD podle BIMForum.org) požadovanou ve výběrovém řízení (vybírejte z dostupných možností odpovídajících číslu možnosti, tedy 1 až 3).</t>
  </si>
  <si>
    <t>Následující kapitoly „ARCHITEKTURA A KONSTRUKCE“ a „TECHNICKÉ SYSTÉMY“ vyplňte pouze v případě, kdy je uvedená kategorie stavby „BUDOVA“ nebo „SMÍŠENÁ“. V případě „SMÍŠENÉ“ kategorie vyplňte prosím kapitoly „ARCHITEKTURA A KONSTRUKCE“ a „TECHNICKÉ SYSTÉMY“ pouze s ohledem na budovy, které jsou součástí infrastruktury; níže naleznete kapitolu věnovanou konkrétně oblasti infrastruktury a jejích systémů, která nezahrnuje budovy.</t>
  </si>
  <si>
    <t>Následující kapitolu „PLOŠNÝ ROZSAH A SYSTÉMY“ vyplňte pouze v případě, kdy je uvedená kategorie stavby „INFRASTRUKTURNÍ STAVBA“ nebo „SMÍŠENÁ“. V případě „SMÍŠENÉ“ stavby vyplňte prosím tuto kapitolu bez ploch a technických systémů přidružených k budově, která je součástí této infrastruktury, jejíž informace již byly poskytnuty ve výše uvedené kapitole.</t>
  </si>
  <si>
    <t>Ostatní systémy (protipožární a bezpečnostní systémy, systémy pro medicinální plyny apod.).</t>
  </si>
  <si>
    <t>V této kapitole věnované pouze stavbám, které byly označeny jako „INFASTRUKTURNÍ STAVBA“ nebo „SMÍŠENÉ“, prosím uveďte požadované informace. Pamatujte prosím, že do šedých buněk se nesmí uvádět žádná čísla/informace.</t>
  </si>
  <si>
    <t>Uveďte prosím úroveň složitosti infrastrukturní stavby podle škály zobrazené kliknutím na tlačítko „i“</t>
  </si>
  <si>
    <t>Venkovní potrubí</t>
  </si>
  <si>
    <t>Navrhování a příprava stavby</t>
  </si>
  <si>
    <t>Snížení nákladů díky včasnému zjištění kolizí a chyb s následným snížením počtu potřebných změn ve fázi provádění stavby</t>
  </si>
  <si>
    <t>Snížení nákladů spojené s výkazem výměr</t>
  </si>
  <si>
    <t>Časová úspora ve fázi navrhování a provádění stavby a s tím související zkrácení délky projektu</t>
  </si>
  <si>
    <r>
      <t>Snížení emisí CO</t>
    </r>
    <r>
      <rPr>
        <vertAlign val="subscript"/>
        <sz val="10"/>
        <color theme="1"/>
        <rFont val="Calibri"/>
        <family val="2"/>
        <charset val="238"/>
        <scheme val="minor"/>
      </rPr>
      <t>2</t>
    </r>
    <r>
      <rPr>
        <sz val="10"/>
        <color theme="1"/>
        <rFont val="Calibri"/>
        <family val="2"/>
        <scheme val="minor"/>
      </rPr>
      <t xml:space="preserve"> plynoucí z nižších objemů odpadního materiálu</t>
    </r>
  </si>
  <si>
    <t>Plánování a navrhování</t>
  </si>
  <si>
    <t>Provádění stavby</t>
  </si>
  <si>
    <t>Kolik pracovníků vaší organizace se do činností spojených s informačním modelováním staveb zapojuje? (Osoby, které potřebují a/nebo budou potřebovat školení BIM a/nebo pracují se softwarem pro BIM, technici, architekti, inženýři, specialisté nákupu apod.).</t>
  </si>
  <si>
    <t>1 - INFRASTRUKTURNÍ STAVBA</t>
  </si>
  <si>
    <t>2 - BUDOVA</t>
  </si>
  <si>
    <t>3 - SMÍŠENÁ (infrastruktura zahrnující ve své oblasti rovněž budovy, které musí být modelovány)</t>
  </si>
  <si>
    <t>Buňka</t>
  </si>
  <si>
    <t>anglicky</t>
  </si>
  <si>
    <t>česky</t>
  </si>
  <si>
    <t>Vstupy</t>
  </si>
  <si>
    <t>List</t>
  </si>
  <si>
    <t>H1</t>
  </si>
  <si>
    <t>Clear cells content</t>
  </si>
  <si>
    <t>Odstranit obsah buněk</t>
  </si>
  <si>
    <t>Nová stavba</t>
  </si>
  <si>
    <t>Změna stávající stavby</t>
  </si>
  <si>
    <t>BIM coordination carried aout by an external service provider</t>
  </si>
  <si>
    <t>Koordinace BIM prováděná externím poskytovatelem služeb</t>
  </si>
  <si>
    <t>Interní koordinace BIM</t>
  </si>
  <si>
    <t>K19</t>
  </si>
  <si>
    <t>V níže uvedené kapitole prosím uveďte, zda se stavba skládá z ploch jednotlivých kategorií, a zvolte jejich příslušný průměrný stupeň složitosti podle škály zobrazené po kliknutí na tlačítko „i“. „Plochou" se rozumí plochy místností, fasád nebo střech (viz příklad v příručce).</t>
  </si>
  <si>
    <t>TECHNICKÉ VYBAVENÍ</t>
  </si>
  <si>
    <t>Položka č.</t>
  </si>
  <si>
    <t>MEDIUM</t>
  </si>
  <si>
    <t>STŘEDNÍ</t>
  </si>
  <si>
    <t>Plocha &lt; 400 m^2</t>
  </si>
  <si>
    <t>400 m^2 &lt; Plocha &lt; 1500 m^2</t>
  </si>
  <si>
    <t>1500 m^2 &lt; Plocha &lt; 3000 m^2</t>
  </si>
  <si>
    <t>3000 m^2 &lt; Plocha &lt; 5000 m^2</t>
  </si>
  <si>
    <t>Plocha &gt; 5000 m^2</t>
  </si>
  <si>
    <t>Surface &lt; 400 m^2</t>
  </si>
  <si>
    <t>400 m^2 &lt; Surface &lt; 1500 m^2</t>
  </si>
  <si>
    <t>1500 m^2 &lt; Surface &lt; 3000 m^2</t>
  </si>
  <si>
    <t>3000 m^2 &lt; Surface &lt; 5000 m^2</t>
  </si>
  <si>
    <t>Surface &gt; 5000 m^2</t>
  </si>
  <si>
    <t>LOW - The surface of the infrastructural asset is simple (it does not involve complex structural elements that would lead to a substantial increase of the modelling time) and fairly standard (there is a substantial degree of uniformity involving most of the asset structure and subsequently, once a small portion of the asset has been modelled, it can be quickly replicated to obtain a large part of the model)</t>
  </si>
  <si>
    <t>HIGH - The surface of the infrastructural asset is very complex (it requires modelling complicated and unique structural elements leading to a substantial increase of the modelling time) and heterogeneus (the different areas of the asset present only a few common and replicable elements)</t>
  </si>
  <si>
    <t>LOW - The system has, on average, a low level of complexity, being fairly standard, without specific requirements that would lead to increase the modelling activity time</t>
  </si>
  <si>
    <t>HIGH - The system is very complex, with very specific, tailored and complex requirements that would lead to a substantial increase of the modelling activity time</t>
  </si>
  <si>
    <t>Please, be aware that this tool provides more robust results if applied on small/medium scale construction projects, with investments comprised between less than 1 million € and 50 million €.</t>
  </si>
  <si>
    <t>LOW - The areas of this category, on average, have a low level of complexity, being fairly standard, with a regular shape, without specific requirements that would lead to increase the modelling activity time. For example, a facade whose complexity can be considered low is made up of a wall with a small number of simple windows and few architectural details</t>
  </si>
  <si>
    <t>HIGH - The areas of this category, on average, entail a high level of complexity, with specific, tailored and complex requirements that would lead to a substantial increase of the modelling activity time. For example, a facade whose complexity can be considered high is made up of a curved wall with a large number of arhitectural details typical of a historical building</t>
  </si>
  <si>
    <t>HIGH - Areas tend to be, on average, very similar. Once an individual area has been modelled, it can be duplicated and, with a few adjustments, other areas of the same building can be obtained (this scenario entails a reduction of the modelling time)</t>
  </si>
  <si>
    <t>NÍZKÁ - Povrch infrastrukturní stavby je jednoduchý (nezahrnuje složité strukturální prvky, které by vedly k podstatnému prodloužení doby modelování) a poměrně standardní (existuje značná podobnost tvarů zahrnutých ve struktuře stavby, které následně při modelování malé části stavby lze rychle replikovat a získat tak velkou část modelu).</t>
  </si>
  <si>
    <t>VYSOKÁ - Povrch infrastrukturní stavby je velmi složitý (vyžaduje modelování složitých a jedinečných strukturálních prvků, což vede k podstatnému prodloužení doby modelování) a heterogenní (různé části stavby obsahují pouze několik společných a opakovatelných prvků).</t>
  </si>
  <si>
    <t>NÍZKÁ - Systém má v průměru nízkou úroveň složitosti, je poměrně standardní, bez specifických požadavků, které by vedly k prodloužení doby modelování.</t>
  </si>
  <si>
    <t>VYSOKÁ - Systém je velmi složitý, s velmi specifickými, na míru vytvářenými prvky a komplexními požadavky, které by vedly k podstatnému prodloužení doby modelování.</t>
  </si>
  <si>
    <t>Upozorňujeme, že tento nástroj poskytuje spolehlivější výsledky, pokud se použije pro stavební projekty malého/středního rozsahu s investicemi v rozmezí od 1 milionu EUR do 50 milionů EUR.</t>
  </si>
  <si>
    <t>NÍZKÁ - Plochy této kategorie mají v průměru nízkou úroveň složitosti, jsou poměrně standardní, s pravidelným tvarem, bez specifických požadavků, které by vedly k prodloužení doby modelování. Například fasáda, jejíž složitost lze považovat za nízkou, je tvořena stěnou s malým počtem jednoduchých oken a několika architektonickými detaily</t>
  </si>
  <si>
    <t>VYSOKÁ - Oblasti této kategorie v průměru znamenají vysokou úroveň složitosti se specifickými, na míru tvořenými prvky a komplexními požadavky, které by vedly k podstatnému prodloužení doby modelování. Například fasáda, jejíž složitost lze považovat za vysokou, je tvořena zakřivenou stěnou s velkým množstvím architektonických detailů typických pro historickou budovu</t>
  </si>
  <si>
    <t>VYSOKÁ - Plochy bývají v průměru velmi podobné. Jakmile je jednotlivá plocha vymodelována, lze ji duplikovat a po několika úpravách získat další oblasti stejné budovy (tento scénář znamená zkrácení doby modelování).</t>
  </si>
  <si>
    <t>VYSOKÁ - Systém je velmi složitý, s velmi specifickými, na míru šitými a komplexními požadavky, které by vedly k podstatnému prodloužení doby modelování.</t>
  </si>
  <si>
    <t>Užívání, provozování a údržba</t>
  </si>
  <si>
    <t>Všechny fáze</t>
  </si>
  <si>
    <t>Prosím, vyberte fázi projektu, kterou chcete vizualizovat nebo zvolte -Všechny fáze-</t>
  </si>
  <si>
    <t>Míra inflace (zadaná na listu Vstupy)</t>
  </si>
  <si>
    <t>Zadejte prosím diskontní sazbu, která má být pro projekt zohledněna.</t>
  </si>
  <si>
    <t>Vyberte, zda chcete z analýzy vyloučit indikátory.</t>
  </si>
  <si>
    <t>Tento ukazatel představuje diskontovanou současnou hodnotu výdajů, které si vyžádá zavedení BIM ve zkoumaném projektu (s ohledem na náklady související s projektem i na podíl investic, které organizace vynaložila na zavedení BIM).</t>
  </si>
  <si>
    <t>Tento ukazatel představuje diskontovanou současnou hodnotu úspor vzniklých zavedením BIM ve zkoumaném projektu.</t>
  </si>
  <si>
    <t>Tento ukazatel uvádí míru návratnosti použitou k diskontování částek (užitků, nákladů, peněžních toků) a stanovení jejich současných hodnot.</t>
  </si>
  <si>
    <t>CBA – BIM level 1/2</t>
  </si>
  <si>
    <t>Please select here the project phase you would like to visualize, otherwise select -All phases-</t>
  </si>
  <si>
    <t>Inflation rate (entered in the Inputs sheet)</t>
  </si>
  <si>
    <t>Please enter the discount rate to be considered for the project</t>
  </si>
  <si>
    <t>Select whether you want exlcude indicators from the analysis</t>
  </si>
  <si>
    <t>This indicator represents the discounted present value of the expenses required by the implementation of BIM in the project under study (considering both project related costs and a share of the investments sustained by the organization for the adoption of BIM)</t>
  </si>
  <si>
    <t>This indicator represents the discounted present value of the savings generated by the implementation of BIM in the project under study</t>
  </si>
  <si>
    <t>It indicates the rate of return used to discount amounts (benefits, costs, cashflows) and determine their present values</t>
  </si>
  <si>
    <t>K57</t>
  </si>
  <si>
    <t>J146</t>
  </si>
  <si>
    <t>J147</t>
  </si>
  <si>
    <t>J148</t>
  </si>
  <si>
    <t>J149</t>
  </si>
  <si>
    <t>J150</t>
  </si>
  <si>
    <t>J220</t>
  </si>
  <si>
    <t>J243</t>
  </si>
  <si>
    <t>J257</t>
  </si>
  <si>
    <t>J271</t>
  </si>
  <si>
    <t>J285</t>
  </si>
  <si>
    <t>S28</t>
  </si>
  <si>
    <t>J101</t>
  </si>
  <si>
    <t>J117</t>
  </si>
  <si>
    <t>J159</t>
  </si>
  <si>
    <t>J141</t>
  </si>
  <si>
    <t>J178</t>
  </si>
  <si>
    <t>J197</t>
  </si>
  <si>
    <t>B1</t>
  </si>
  <si>
    <t>A3</t>
  </si>
  <si>
    <t>C37</t>
  </si>
  <si>
    <t>A7 a dále</t>
  </si>
  <si>
    <t>A40</t>
  </si>
  <si>
    <t>A39</t>
  </si>
  <si>
    <t>A37</t>
  </si>
  <si>
    <t>J220 a dále</t>
  </si>
  <si>
    <t>1 - ZÁKLADNÍ NÁVRH - LOD 200</t>
  </si>
  <si>
    <t>2 - PODROBNÝ NÁVRH - LOD 350</t>
  </si>
  <si>
    <t>3 - DIGITÁLNÍ DVOJČE - LOD 450/500</t>
  </si>
  <si>
    <t>Výsledky</t>
  </si>
  <si>
    <t>K2</t>
  </si>
  <si>
    <t>Základní odhad</t>
  </si>
  <si>
    <t>Optimistický odhad</t>
  </si>
  <si>
    <t>Pesimistický odhad</t>
  </si>
  <si>
    <t>Tento ukazatel popisuje vztah mezi přínosy a náklady spojenými s přijetím BIM v projektu. Pokud je jeho hodnota vyšší než 1, znamená to, že výhody (vyjádřené v penězích) použití BIM v projektu převažují nad náklady na jeho zavedení. Pokud je jeho hodnota rovna 1, výhody plynoucí z přijetí BIM jsou vyváženy náklady na jeho zavedení. Přijetí BIM se tedy nedoporučuje, pokud je jeho hodnota nižší než 1. Tento ukazatel nezahrnuje do výpočtu sociální a environmentální přínosy.</t>
  </si>
  <si>
    <t>Tento ukazatel popisuje vztah mezi přínosy a náklady spojenými s přijetím BIM v projektu. Pokud je jeho hodnota vyšší než 1, znamená to, že výhody (vyjádřené v penězích) použití BIM v projektu převažují nad náklady na jeho zavedení. Pokud je jeho hodnota rovna 1, výhody plynoucí z přijetí BIM jsou vyváženy náklady na jeho zavedení. Přijetí BIM se tedy nedoporučuje, pokud je jeho hodnota nižší než 1. Tento ukazatel zahrnuje do svého výpočtu sociální a environmentální přínosy.</t>
  </si>
  <si>
    <t>Tento ukazatel se používá k hodnocení výnosnosti investice za určité období. V případě BIM je ziskovost vyjádřena jako realizované úspory, protože jeho zavedení by mělo vést k zamezení a úspoře nákladů. Čím vyšší je hodnota tohoto ukazatele, tím “ziskovější” (z hlediska finančních, sociálních a environmentálních úspor) se očekává zavedení BIM v projektu. ENPV zahrnuje do svého výpočtu sociální a environmentální přínosy.</t>
  </si>
  <si>
    <t>Tento ukazatel vyjadřuje informaci o tom, jaká by byla diskontní sazba, která by byla nutná k tomu, aby se ENPV rovnala 0. Čím vyšší je jeho hodnota, tím nižší je pravděpodobnost, že zavedení BIM bude vzhledem ke zkoumanému projektu znamenat zápornou ENPV. Aby bylo možné uvažovat o přijetí BIM, musí být EIRR vyšší než požadovaná diskontní sazba projektu. Tento ukazatel zahrnuje do svého výpočtu sociální a environmentální přínosy.</t>
  </si>
  <si>
    <t>Tento ukazatel se používá k hodnocení výnosnosti investice za určité období. V případě BIM je ziskovost vyjádřena jako realizované úspory, protože jeho zavedení by mělo vést k zamezení a úspoře nákladů. Čím vyšší je hodnota tohoto ukazatele, tím “ziskovější” (z hlediska finančních úspor) se očekává zavedení BIM v projektu. NPV nezahrnuje do výpočtu sociální a environmentální přínosy.</t>
  </si>
  <si>
    <t>Tento ukazatel vyjadřuje informaci o tom, jaká by byla diskontní sazba, která by byla nutná k tomu, aby se NPV rovnala 0. Čím vyšší je jeho hodnota, tím nižší je pravděpodobnost, že zavedení BIM bude s ohledem na zkoumaný projekt znamenat zápornou NPV. Aby bylo možné uvažovat o zavedení BIM, musí být IRR vyšší než požadovaná diskontní sazba projektu. Tento ukazatel vylučuje ze svého výpočtu sociální a environmentální přínosy.</t>
  </si>
  <si>
    <t>M9</t>
  </si>
  <si>
    <t>This indicator describes the relationship between the benefits and the costs associated to the adoption of BIM in the project. When its value is higher than 1 it means that the advantages (expressed in monetary terms) of using BIM in the project outweigh the costs of its implementation. When its value is equal to 1, the benefits of adopting BIM are offset by its implementation expenses. The adoption of BIM is thus not recommended when its value is lower than 1. This indicator excludes social and environmental benefits from its computation</t>
  </si>
  <si>
    <t>This indicator describes the relationship between the benefits and the costs associated to the adoption of BIM in the project. When its value is higher than 1 it means that the advantages (expressed in monetary terms) of using BIM in the project outweigh the costs of its implementation. When its value is equal to 1, the benefits of adopting BIM are offset by its implementation expenses. The adoption of BIM is thus not recommended when its value is lower than 1. This indicator includes social and environmental benefits in its computation</t>
  </si>
  <si>
    <t>This indicator is used to evaluate the profitability of an investment over a period of time. In the case of BIM, profitability is expressed as realized savings as its implementation should lead to cost avoidances and savings. The higher this indicator value, the more “profitable” (in terms of financial, social and environmental savings) it is expected to be the adoption of BIM in the project. The ENPV includes social and environmental benefits in its computation</t>
  </si>
  <si>
    <t>This indicator conveys the information on what it would be the discount rate that would be required to make the ENPV equal to 0. The higher its value, the lower the probability that BIM implementation, considering the project under study, will imply a negative ENPV. To consider adopting BIM, the EIRR must be higher than the project required discount rate. This indicator includes in its computation social and environmental benefits</t>
  </si>
  <si>
    <t>This indicator is used to evaluate the profitability of an investment over a period of time. In the case of BIM, profitability is expressed as realized savings as its implementation should lead to cost avoidances and savings. The higher this indicator value, the more “profitable” (in terms of financial savings) it is expected to be the adoption of BIM in the project. The NPV excludes social and environmental benefits from its computation</t>
  </si>
  <si>
    <t>This indicator conveys the information on what it would be the discount rate that would be required to make the NPV equal to 0. The higher its value, the lower the probability that BIM implementation, considering the project under study, will imply a negative NPV. To consider adopting BIM, the IRR must be higher than the project required discount rate. This indicator excludes from its computation social and environmental benefits</t>
  </si>
  <si>
    <t>M14</t>
  </si>
  <si>
    <t>M16</t>
  </si>
  <si>
    <t>M15</t>
  </si>
  <si>
    <t>M17</t>
  </si>
  <si>
    <t>J102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</si>
</sst>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 _€_-;\-* #,##0.00\ _€_-;_-* &quot;-&quot;??\ _€_-;_-@_-"/>
    <numFmt numFmtId="165" formatCode="_-* #,##0_-;\-* #,##0_-;_-* &quot;-&quot;??_-;_-@_-"/>
    <numFmt numFmtId="166" formatCode="0.0"/>
    <numFmt numFmtId="167" formatCode="_-* #,##0\ _€_-;\-* #,##0\ _€_-;_-* &quot;-&quot;??\ _€_-;_-@_-"/>
    <numFmt numFmtId="168" formatCode="0.000"/>
    <numFmt numFmtId="169" formatCode="0.0000"/>
    <numFmt numFmtId="170" formatCode="_-* #,##0.0_-;\-* #,##0.0_-;_-* &quot;-&quot;??_-;_-@_-"/>
    <numFmt numFmtId="171" formatCode="_-* #,##0.000_-;\-* #,##0.000_-;_-* &quot;-&quot;??_-;_-@_-"/>
  </numFmts>
  <fonts count="51"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0"/>
      <color theme="1"/>
      <name val="Calibri"/>
      <family val="2"/>
      <scheme val="minor"/>
    </font>
    <font>
      <b/>
      <i/>
      <sz val="10"/>
      <color theme="1"/>
      <name val="Calibri"/>
      <family val="2"/>
      <scheme val="minor"/>
    </font>
    <font>
      <b/>
      <i/>
      <sz val="10"/>
      <color theme="0"/>
      <name val="Calibri"/>
      <family val="2"/>
      <scheme val="minor"/>
    </font>
    <font>
      <b/>
      <sz val="10"/>
      <color theme="1"/>
      <name val="Calibri"/>
      <family val="2"/>
      <scheme val="minor"/>
    </font>
    <font>
      <sz val="11"/>
      <name val="Calibri"/>
      <family val="2"/>
      <scheme val="minor"/>
    </font>
    <font>
      <sz val="10"/>
      <name val="Calibri"/>
      <family val="2"/>
      <scheme val="minor"/>
    </font>
    <font>
      <b/>
      <sz val="36"/>
      <color theme="8"/>
      <name val="Calibri"/>
      <family val="2"/>
      <scheme val="minor"/>
    </font>
    <font>
      <sz val="11"/>
      <color theme="8"/>
      <name val="Calibri"/>
      <family val="2"/>
      <scheme val="minor"/>
    </font>
    <font>
      <b/>
      <sz val="11"/>
      <color rgb="FF002060"/>
      <name val="Calibri"/>
      <family val="2"/>
      <scheme val="minor"/>
    </font>
    <font>
      <b/>
      <sz val="14"/>
      <name val="Calibri"/>
      <family val="2"/>
      <scheme val="minor"/>
    </font>
    <font>
      <b/>
      <sz val="12"/>
      <color rgb="FF002060"/>
      <name val="Calibri"/>
      <family val="2"/>
      <scheme val="minor"/>
    </font>
    <font>
      <sz val="11"/>
      <color rgb="FFC00000"/>
      <name val="Calibri"/>
      <family val="2"/>
      <scheme val="minor"/>
    </font>
    <font>
      <b/>
      <sz val="16"/>
      <name val="Calibri"/>
      <family val="2"/>
      <scheme val="minor"/>
    </font>
    <font>
      <b/>
      <sz val="24"/>
      <color theme="0"/>
      <name val="Calibri"/>
      <family val="2"/>
      <scheme val="minor"/>
    </font>
    <font>
      <sz val="14"/>
      <name val="Calibri"/>
      <family val="2"/>
      <scheme val="minor"/>
    </font>
    <font>
      <u/>
      <sz val="11"/>
      <color theme="10"/>
      <name val="Calibri"/>
      <family val="2"/>
      <scheme val="minor"/>
    </font>
    <font>
      <b/>
      <sz val="10"/>
      <name val="Calibri"/>
      <family val="2"/>
      <scheme val="minor"/>
    </font>
    <font>
      <sz val="12"/>
      <color theme="1"/>
      <name val="Calibri"/>
      <family val="2"/>
      <scheme val="minor"/>
    </font>
    <font>
      <b/>
      <sz val="12"/>
      <name val="Calibri"/>
      <family val="2"/>
      <scheme val="minor"/>
    </font>
    <font>
      <sz val="8"/>
      <name val="Calibri"/>
      <family val="2"/>
      <scheme val="minor"/>
    </font>
    <font>
      <i/>
      <sz val="11"/>
      <color theme="1"/>
      <name val="Calibri"/>
      <family val="2"/>
      <scheme val="minor"/>
    </font>
    <font>
      <b/>
      <i/>
      <u/>
      <sz val="14"/>
      <name val="Calibri"/>
      <family val="2"/>
      <scheme val="minor"/>
    </font>
    <font>
      <i/>
      <sz val="14"/>
      <name val="Calibri"/>
      <family val="2"/>
      <scheme val="minor"/>
    </font>
    <font>
      <b/>
      <i/>
      <sz val="12"/>
      <name val="Calibri"/>
      <family val="2"/>
      <scheme val="minor"/>
    </font>
    <font>
      <b/>
      <u/>
      <sz val="22"/>
      <color theme="1"/>
      <name val="Calibri"/>
      <family val="2"/>
      <scheme val="minor"/>
    </font>
    <font>
      <b/>
      <sz val="14"/>
      <color theme="0"/>
      <name val="Calibri"/>
      <family val="2"/>
      <scheme val="minor"/>
    </font>
    <font>
      <b/>
      <i/>
      <u/>
      <sz val="14"/>
      <color theme="0"/>
      <name val="Calibri"/>
      <family val="2"/>
      <scheme val="minor"/>
    </font>
    <font>
      <b/>
      <sz val="36"/>
      <color theme="0"/>
      <name val="Calibri"/>
      <family val="2"/>
      <scheme val="minor"/>
    </font>
    <font>
      <sz val="11"/>
      <color theme="0"/>
      <name val="Calibri"/>
      <family val="2"/>
      <scheme val="minor"/>
    </font>
    <font>
      <b/>
      <i/>
      <sz val="14"/>
      <color theme="0"/>
      <name val="Calibri"/>
      <family val="2"/>
      <scheme val="minor"/>
    </font>
    <font>
      <b/>
      <sz val="10"/>
      <color theme="0"/>
      <name val="Calibri"/>
      <family val="2"/>
      <scheme val="minor"/>
    </font>
    <font>
      <sz val="10"/>
      <color theme="0"/>
      <name val="Calibri"/>
      <family val="2"/>
      <scheme val="minor"/>
    </font>
    <font>
      <b/>
      <sz val="16"/>
      <color theme="0"/>
      <name val="Calibri"/>
      <family val="2"/>
      <scheme val="minor"/>
    </font>
    <font>
      <b/>
      <u/>
      <sz val="36"/>
      <color theme="0"/>
      <name val="Calibri"/>
      <family val="2"/>
      <scheme val="minor"/>
    </font>
    <font>
      <b/>
      <sz val="18"/>
      <name val="Calibri"/>
      <family val="2"/>
      <scheme val="minor"/>
    </font>
    <font>
      <b/>
      <i/>
      <u/>
      <sz val="18"/>
      <name val="Calibri"/>
      <family val="2"/>
      <scheme val="minor"/>
    </font>
    <font>
      <sz val="28"/>
      <name val="Calibri"/>
      <family val="2"/>
      <scheme val="minor"/>
    </font>
    <font>
      <b/>
      <i/>
      <u/>
      <sz val="28"/>
      <name val="Calibri"/>
      <family val="2"/>
      <scheme val="minor"/>
    </font>
    <font>
      <sz val="9"/>
      <name val="Calibri"/>
      <family val="2"/>
      <scheme val="minor"/>
    </font>
    <font>
      <sz val="10.5"/>
      <name val="Segoe UI"/>
      <family val="2"/>
    </font>
    <font>
      <b/>
      <vertAlign val="superscript"/>
      <sz val="14"/>
      <name val="Calibri"/>
      <family val="2"/>
      <charset val="238"/>
      <scheme val="minor"/>
    </font>
    <font>
      <vertAlign val="subscript"/>
      <sz val="10"/>
      <color theme="1"/>
      <name val="Calibri"/>
      <family val="2"/>
      <charset val="238"/>
      <scheme val="minor"/>
    </font>
    <font>
      <sz val="11"/>
      <name val="Calibri"/>
      <family val="2"/>
      <charset val="238"/>
      <scheme val="minor"/>
    </font>
  </fonts>
  <fills count="40">
    <fill>
      <patternFill patternType="none"/>
    </fill>
    <fill>
      <patternFill patternType="gray125"/>
    </fill>
    <fill>
      <patternFill patternType="solid">
        <fgColor theme="4" tint="-0.249977111117893"/>
        <bgColor indexed="64"/>
      </patternFill>
    </fill>
    <fill>
      <patternFill patternType="solid">
        <fgColor rgb="FFFFFF00"/>
        <bgColor indexed="64"/>
      </patternFill>
    </fill>
    <fill>
      <patternFill patternType="solid">
        <fgColor theme="4" tint="0.39997558519241921"/>
        <bgColor indexed="64"/>
      </patternFill>
    </fill>
    <fill>
      <patternFill patternType="solid">
        <fgColor theme="8"/>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5"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7"/>
        <bgColor indexed="64"/>
      </patternFill>
    </fill>
    <fill>
      <patternFill patternType="solid">
        <fgColor theme="4"/>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rgb="FFFFCCFF"/>
        <bgColor indexed="64"/>
      </patternFill>
    </fill>
    <fill>
      <patternFill patternType="solid">
        <fgColor rgb="FF0070C0"/>
        <bgColor indexed="64"/>
      </patternFill>
    </fill>
    <fill>
      <patternFill patternType="solid">
        <fgColor theme="2"/>
        <bgColor indexed="64"/>
      </patternFill>
    </fill>
    <fill>
      <patternFill patternType="solid">
        <fgColor theme="0" tint="-0.34998626667073579"/>
        <bgColor indexed="64"/>
      </patternFill>
    </fill>
    <fill>
      <patternFill patternType="solid">
        <fgColor theme="1"/>
        <bgColor indexed="64"/>
      </patternFill>
    </fill>
    <fill>
      <patternFill patternType="solid">
        <fgColor theme="0" tint="-0.14999847407452621"/>
        <bgColor indexed="64"/>
      </patternFill>
    </fill>
    <fill>
      <patternFill patternType="solid">
        <fgColor rgb="FFC00000"/>
        <bgColor indexed="64"/>
      </patternFill>
    </fill>
    <fill>
      <patternFill patternType="solid">
        <fgColor rgb="FFA61E22"/>
        <bgColor indexed="64"/>
      </patternFill>
    </fill>
    <fill>
      <patternFill patternType="solid">
        <fgColor rgb="FFC73C27"/>
        <bgColor indexed="64"/>
      </patternFill>
    </fill>
    <fill>
      <patternFill patternType="solid">
        <fgColor rgb="FFCD4031"/>
        <bgColor indexed="64"/>
      </patternFill>
    </fill>
    <fill>
      <patternFill patternType="solid">
        <fgColor rgb="FFD66852"/>
        <bgColor indexed="64"/>
      </patternFill>
    </fill>
    <fill>
      <patternFill patternType="solid">
        <fgColor rgb="FFFA9E9A"/>
        <bgColor indexed="64"/>
      </patternFill>
    </fill>
    <fill>
      <patternFill patternType="solid">
        <fgColor rgb="FFFCE4E5"/>
        <bgColor indexed="64"/>
      </patternFill>
    </fill>
    <fill>
      <patternFill patternType="solid">
        <fgColor rgb="FFC21127"/>
        <bgColor indexed="64"/>
      </patternFill>
    </fill>
    <fill>
      <patternFill patternType="solid">
        <fgColor rgb="FFC21127"/>
        <bgColor theme="0"/>
      </patternFill>
    </fill>
    <fill>
      <patternFill patternType="solid">
        <fgColor rgb="FFD4D2D2"/>
        <bgColor indexed="64"/>
      </patternFill>
    </fill>
    <fill>
      <patternFill patternType="solid">
        <fgColor rgb="FFDA7460"/>
        <bgColor indexed="64"/>
      </patternFill>
    </fill>
  </fills>
  <borders count="78">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theme="9" tint="-0.249977111117893"/>
      </top>
      <bottom/>
      <diagonal/>
    </border>
    <border>
      <left/>
      <right style="medium">
        <color theme="9" tint="-0.499984740745262"/>
      </right>
      <top/>
      <bottom/>
      <diagonal/>
    </border>
    <border>
      <left/>
      <right/>
      <top/>
      <bottom style="medium">
        <color theme="9" tint="-0.4999847407452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right style="thick">
        <color indexed="64"/>
      </right>
      <top/>
      <bottom style="thick">
        <color indexed="64"/>
      </bottom>
      <diagonal/>
    </border>
    <border>
      <left style="thin">
        <color indexed="64"/>
      </left>
      <right style="thin">
        <color indexed="64"/>
      </right>
      <top/>
      <bottom/>
      <diagonal/>
    </border>
    <border>
      <left/>
      <right style="thick">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style="thin">
        <color indexed="64"/>
      </top>
      <bottom/>
      <diagonal/>
    </border>
    <border>
      <left style="thick">
        <color indexed="64"/>
      </left>
      <right style="thin">
        <color indexed="64"/>
      </right>
      <top/>
      <bottom style="thin">
        <color indexed="64"/>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thick">
        <color indexed="64"/>
      </left>
      <right style="thin">
        <color indexed="64"/>
      </right>
      <top/>
      <bottom style="medium">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medium">
        <color indexed="64"/>
      </top>
      <bottom/>
      <diagonal/>
    </border>
    <border>
      <left/>
      <right style="thick">
        <color indexed="64"/>
      </right>
      <top/>
      <bottom style="medium">
        <color indexed="64"/>
      </bottom>
      <diagonal/>
    </border>
    <border>
      <left/>
      <right style="medium">
        <color indexed="64"/>
      </right>
      <top style="thin">
        <color indexed="64"/>
      </top>
      <bottom/>
      <diagonal/>
    </border>
    <border>
      <left/>
      <right style="thick">
        <color indexed="64"/>
      </right>
      <top style="medium">
        <color indexed="64"/>
      </top>
      <bottom/>
      <diagonal/>
    </border>
    <border>
      <left/>
      <right style="medium">
        <color indexed="64"/>
      </right>
      <top/>
      <bottom style="thin">
        <color indexed="64"/>
      </bottom>
      <diagonal/>
    </border>
    <border>
      <left style="thick">
        <color indexed="64"/>
      </left>
      <right/>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style="medium">
        <color theme="9" tint="-0.499984740745262"/>
      </right>
      <top/>
      <bottom/>
      <diagonal/>
    </border>
    <border>
      <left style="thick">
        <color auto="1"/>
      </left>
      <right style="medium">
        <color theme="9" tint="-0.499984740745262"/>
      </right>
      <top/>
      <bottom style="thick">
        <color auto="1"/>
      </bottom>
      <diagonal/>
    </border>
    <border>
      <left style="medium">
        <color theme="9" tint="-0.499984740745262"/>
      </left>
      <right style="thick">
        <color auto="1"/>
      </right>
      <top/>
      <bottom/>
      <diagonal/>
    </border>
    <border>
      <left/>
      <right style="medium">
        <color theme="9" tint="-0.499984740745262"/>
      </right>
      <top/>
      <bottom style="thick">
        <color auto="1"/>
      </bottom>
      <diagonal/>
    </border>
    <border>
      <left style="medium">
        <color theme="9" tint="-0.499984740745262"/>
      </left>
      <right style="thick">
        <color auto="1"/>
      </right>
      <top/>
      <bottom style="thick">
        <color auto="1"/>
      </bottom>
      <diagonal/>
    </border>
    <border>
      <left style="thick">
        <color indexed="64"/>
      </left>
      <right/>
      <top/>
      <bottom style="thick">
        <color indexed="64"/>
      </bottom>
      <diagonal/>
    </border>
    <border>
      <left style="thick">
        <color indexed="64"/>
      </left>
      <right style="medium">
        <color indexed="64"/>
      </right>
      <top/>
      <bottom/>
      <diagonal/>
    </border>
    <border>
      <left style="medium">
        <color indexed="64"/>
      </left>
      <right style="thick">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s>
  <cellStyleXfs count="4">
    <xf numFmtId="0" fontId="0" fillId="0" borderId="0"/>
    <xf numFmtId="9" fontId="3" fillId="0" borderId="0" applyFont="0" applyFill="0" applyBorder="0" applyAlignment="0" applyProtection="0"/>
    <xf numFmtId="43" fontId="3" fillId="0" borderId="0" applyFont="0" applyFill="0" applyBorder="0" applyAlignment="0" applyProtection="0"/>
    <xf numFmtId="0" fontId="23" fillId="0" borderId="0" applyNumberFormat="0" applyFill="0" applyBorder="0" applyAlignment="0" applyProtection="0"/>
  </cellStyleXfs>
  <cellXfs count="698">
    <xf numFmtId="0" fontId="0" fillId="0" borderId="0" xfId="0"/>
    <xf numFmtId="165" fontId="0" fillId="0" borderId="0" xfId="2" applyNumberFormat="1" applyFont="1"/>
    <xf numFmtId="0" fontId="0" fillId="0" borderId="2" xfId="0" applyBorder="1"/>
    <xf numFmtId="0" fontId="0" fillId="0" borderId="3" xfId="0" applyBorder="1"/>
    <xf numFmtId="0" fontId="0" fillId="0" borderId="0" xfId="0" applyBorder="1"/>
    <xf numFmtId="0" fontId="0" fillId="0" borderId="5" xfId="0" applyBorder="1"/>
    <xf numFmtId="165" fontId="0" fillId="0" borderId="5" xfId="2" applyNumberFormat="1" applyFont="1"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 xfId="0" applyBorder="1"/>
    <xf numFmtId="0" fontId="5" fillId="0" borderId="0" xfId="0" applyFont="1"/>
    <xf numFmtId="0" fontId="0" fillId="0" borderId="0" xfId="0" applyBorder="1" applyAlignment="1">
      <alignment horizontal="left" wrapText="1"/>
    </xf>
    <xf numFmtId="0" fontId="0" fillId="0" borderId="0" xfId="0" applyAlignment="1">
      <alignment wrapText="1"/>
    </xf>
    <xf numFmtId="0" fontId="5" fillId="0" borderId="0" xfId="0" applyFont="1" applyAlignment="1">
      <alignment wrapText="1"/>
    </xf>
    <xf numFmtId="165" fontId="0" fillId="0" borderId="0" xfId="2" applyNumberFormat="1" applyFont="1" applyBorder="1"/>
    <xf numFmtId="0" fontId="5" fillId="0" borderId="0" xfId="0" applyFont="1" applyFill="1"/>
    <xf numFmtId="0" fontId="0" fillId="0" borderId="0" xfId="0" applyFill="1"/>
    <xf numFmtId="165" fontId="0" fillId="0" borderId="7" xfId="2" applyNumberFormat="1" applyFont="1" applyBorder="1"/>
    <xf numFmtId="165" fontId="0" fillId="0" borderId="0" xfId="2" applyNumberFormat="1" applyFont="1" applyFill="1" applyBorder="1"/>
    <xf numFmtId="165" fontId="0" fillId="0" borderId="8" xfId="2" applyNumberFormat="1" applyFont="1" applyBorder="1"/>
    <xf numFmtId="0" fontId="0" fillId="0" borderId="0" xfId="0" applyFill="1" applyBorder="1"/>
    <xf numFmtId="0" fontId="0" fillId="0" borderId="11" xfId="0" applyBorder="1"/>
    <xf numFmtId="0" fontId="0" fillId="6" borderId="1" xfId="0" applyFill="1" applyBorder="1"/>
    <xf numFmtId="0" fontId="0" fillId="6" borderId="2" xfId="0" applyFill="1" applyBorder="1"/>
    <xf numFmtId="0" fontId="0" fillId="6" borderId="0" xfId="0" applyFill="1"/>
    <xf numFmtId="0" fontId="0" fillId="6" borderId="14" xfId="0" applyFill="1" applyBorder="1"/>
    <xf numFmtId="0" fontId="0" fillId="6" borderId="3" xfId="0" applyFill="1" applyBorder="1"/>
    <xf numFmtId="0" fontId="0" fillId="6" borderId="16" xfId="0" applyFill="1" applyBorder="1"/>
    <xf numFmtId="0" fontId="0" fillId="6" borderId="17" xfId="0" applyFill="1" applyBorder="1"/>
    <xf numFmtId="0" fontId="0" fillId="0" borderId="0" xfId="0" applyBorder="1" applyAlignment="1">
      <alignment wrapText="1"/>
    </xf>
    <xf numFmtId="165" fontId="0" fillId="0" borderId="0" xfId="2" applyNumberFormat="1" applyFont="1" applyBorder="1" applyAlignment="1">
      <alignment wrapText="1"/>
    </xf>
    <xf numFmtId="0" fontId="0" fillId="0" borderId="5" xfId="0" applyFont="1" applyBorder="1" applyAlignment="1">
      <alignment wrapText="1"/>
    </xf>
    <xf numFmtId="0" fontId="5" fillId="0" borderId="5" xfId="0" applyFont="1" applyBorder="1" applyAlignment="1">
      <alignment horizontal="center" vertical="center"/>
    </xf>
    <xf numFmtId="165" fontId="0" fillId="0" borderId="5" xfId="2" applyNumberFormat="1" applyFont="1" applyBorder="1" applyAlignment="1">
      <alignment vertical="center" wrapText="1"/>
    </xf>
    <xf numFmtId="165" fontId="5" fillId="0" borderId="5" xfId="2" applyNumberFormat="1" applyFont="1" applyBorder="1" applyAlignment="1">
      <alignment horizontal="center" vertical="center"/>
    </xf>
    <xf numFmtId="165" fontId="5" fillId="0" borderId="5" xfId="2" applyNumberFormat="1" applyFont="1" applyBorder="1"/>
    <xf numFmtId="0" fontId="0" fillId="0" borderId="14" xfId="0" applyBorder="1"/>
    <xf numFmtId="0" fontId="0" fillId="8" borderId="11" xfId="0" applyFill="1" applyBorder="1" applyAlignment="1">
      <alignment wrapText="1"/>
    </xf>
    <xf numFmtId="0" fontId="0" fillId="10" borderId="11" xfId="0" applyFill="1" applyBorder="1"/>
    <xf numFmtId="0" fontId="0" fillId="2" borderId="11" xfId="0" applyFill="1" applyBorder="1" applyAlignment="1">
      <alignment wrapText="1"/>
    </xf>
    <xf numFmtId="0" fontId="0" fillId="0" borderId="11" xfId="0" applyBorder="1" applyAlignment="1">
      <alignment vertical="center" wrapText="1"/>
    </xf>
    <xf numFmtId="0" fontId="0" fillId="11" borderId="11" xfId="0" applyFill="1" applyBorder="1" applyAlignment="1">
      <alignment wrapText="1"/>
    </xf>
    <xf numFmtId="0" fontId="0" fillId="11" borderId="11" xfId="0" applyFill="1" applyBorder="1"/>
    <xf numFmtId="0" fontId="0" fillId="11" borderId="11" xfId="0" applyFill="1" applyBorder="1" applyAlignment="1">
      <alignment vertical="center"/>
    </xf>
    <xf numFmtId="0" fontId="0" fillId="9" borderId="11" xfId="0" applyFill="1" applyBorder="1" applyAlignment="1">
      <alignment horizontal="center"/>
    </xf>
    <xf numFmtId="0" fontId="0" fillId="0" borderId="13" xfId="0" applyBorder="1"/>
    <xf numFmtId="0" fontId="0" fillId="0" borderId="17" xfId="0" applyBorder="1"/>
    <xf numFmtId="0" fontId="0" fillId="11" borderId="5" xfId="0" applyFill="1" applyBorder="1" applyAlignment="1">
      <alignment wrapText="1"/>
    </xf>
    <xf numFmtId="0" fontId="0" fillId="11" borderId="11" xfId="0" applyFill="1" applyBorder="1" applyAlignment="1">
      <alignment horizontal="left" vertical="center"/>
    </xf>
    <xf numFmtId="165" fontId="0" fillId="11" borderId="11" xfId="2" applyNumberFormat="1" applyFont="1" applyFill="1" applyBorder="1" applyAlignment="1">
      <alignment horizontal="left" vertical="center" wrapText="1"/>
    </xf>
    <xf numFmtId="0" fontId="0" fillId="0" borderId="0" xfId="0" applyFill="1" applyBorder="1" applyAlignment="1">
      <alignment horizontal="center" vertical="center" textRotation="90" wrapText="1"/>
    </xf>
    <xf numFmtId="0" fontId="4" fillId="7" borderId="0" xfId="0" applyFont="1" applyFill="1" applyBorder="1"/>
    <xf numFmtId="165" fontId="0" fillId="0" borderId="5" xfId="2" applyNumberFormat="1" applyFont="1" applyBorder="1" applyAlignment="1">
      <alignment horizontal="center" vertical="center" wrapText="1"/>
    </xf>
    <xf numFmtId="0" fontId="5" fillId="0" borderId="0" xfId="0" applyFont="1" applyBorder="1" applyAlignment="1">
      <alignment horizontal="center" vertical="center"/>
    </xf>
    <xf numFmtId="0" fontId="0" fillId="0" borderId="11" xfId="0" applyFill="1" applyBorder="1"/>
    <xf numFmtId="0" fontId="12" fillId="0" borderId="11" xfId="0" applyFont="1" applyFill="1" applyBorder="1"/>
    <xf numFmtId="0" fontId="5" fillId="0" borderId="5" xfId="0" applyFont="1" applyFill="1" applyBorder="1" applyAlignment="1">
      <alignment horizontal="center" vertical="center"/>
    </xf>
    <xf numFmtId="165" fontId="5" fillId="0" borderId="5" xfId="2" applyNumberFormat="1" applyFont="1" applyFill="1" applyBorder="1" applyAlignment="1">
      <alignment horizontal="center" vertical="center"/>
    </xf>
    <xf numFmtId="165" fontId="0" fillId="0" borderId="0" xfId="0" applyNumberFormat="1"/>
    <xf numFmtId="0" fontId="0" fillId="14" borderId="0" xfId="0" applyFill="1"/>
    <xf numFmtId="0" fontId="0" fillId="16" borderId="0" xfId="0" applyFill="1"/>
    <xf numFmtId="9" fontId="0" fillId="0" borderId="0" xfId="0" applyNumberFormat="1"/>
    <xf numFmtId="0" fontId="0" fillId="3" borderId="0" xfId="0" applyFill="1"/>
    <xf numFmtId="165" fontId="0" fillId="3" borderId="0" xfId="0" applyNumberFormat="1" applyFill="1"/>
    <xf numFmtId="165" fontId="0" fillId="18" borderId="0" xfId="2" applyNumberFormat="1" applyFont="1" applyFill="1"/>
    <xf numFmtId="165" fontId="5" fillId="0" borderId="0" xfId="2" applyNumberFormat="1" applyFont="1" applyBorder="1"/>
    <xf numFmtId="165" fontId="0" fillId="18" borderId="0" xfId="0" applyNumberFormat="1" applyFill="1"/>
    <xf numFmtId="165" fontId="4" fillId="0" borderId="0" xfId="0" applyNumberFormat="1" applyFont="1"/>
    <xf numFmtId="0" fontId="0" fillId="17" borderId="0" xfId="0" applyFill="1"/>
    <xf numFmtId="0" fontId="0" fillId="0" borderId="0" xfId="0" applyAlignment="1">
      <alignment horizontal="right"/>
    </xf>
    <xf numFmtId="0" fontId="0" fillId="12" borderId="1" xfId="0" applyFill="1" applyBorder="1"/>
    <xf numFmtId="0" fontId="0" fillId="12" borderId="13" xfId="0" applyFill="1" applyBorder="1"/>
    <xf numFmtId="0" fontId="0" fillId="12" borderId="2" xfId="0" applyFill="1" applyBorder="1"/>
    <xf numFmtId="0" fontId="0" fillId="12" borderId="14" xfId="0" applyFill="1" applyBorder="1"/>
    <xf numFmtId="0" fontId="0" fillId="12" borderId="3" xfId="0" applyFill="1" applyBorder="1"/>
    <xf numFmtId="0" fontId="0" fillId="12" borderId="17" xfId="0" applyFill="1" applyBorder="1"/>
    <xf numFmtId="0" fontId="0" fillId="12" borderId="12" xfId="0" applyFill="1" applyBorder="1"/>
    <xf numFmtId="0" fontId="0" fillId="12" borderId="16" xfId="0" applyFill="1" applyBorder="1"/>
    <xf numFmtId="0" fontId="0" fillId="6" borderId="0" xfId="0" applyFill="1" applyBorder="1"/>
    <xf numFmtId="49" fontId="0" fillId="0" borderId="0" xfId="0" applyNumberFormat="1"/>
    <xf numFmtId="0" fontId="0" fillId="0" borderId="6" xfId="0" applyFill="1" applyBorder="1"/>
    <xf numFmtId="0" fontId="0" fillId="0" borderId="12" xfId="0" applyBorder="1"/>
    <xf numFmtId="0" fontId="0" fillId="14" borderId="2" xfId="0" applyFill="1" applyBorder="1"/>
    <xf numFmtId="0" fontId="0" fillId="15" borderId="2" xfId="0" applyFill="1" applyBorder="1"/>
    <xf numFmtId="0" fontId="0" fillId="0" borderId="2" xfId="0" applyFill="1" applyBorder="1"/>
    <xf numFmtId="10" fontId="0" fillId="0" borderId="0" xfId="1" applyNumberFormat="1" applyFont="1" applyBorder="1"/>
    <xf numFmtId="0" fontId="0" fillId="0" borderId="2" xfId="0" applyBorder="1" applyAlignment="1">
      <alignment wrapText="1"/>
    </xf>
    <xf numFmtId="10" fontId="0" fillId="0" borderId="16" xfId="1" applyNumberFormat="1" applyFont="1" applyBorder="1"/>
    <xf numFmtId="0" fontId="0" fillId="0" borderId="16" xfId="0" applyBorder="1"/>
    <xf numFmtId="165" fontId="0" fillId="0" borderId="14" xfId="2" applyNumberFormat="1" applyFont="1" applyFill="1" applyBorder="1"/>
    <xf numFmtId="165" fontId="0" fillId="18" borderId="0" xfId="2" applyNumberFormat="1" applyFont="1" applyFill="1" applyBorder="1"/>
    <xf numFmtId="165" fontId="0" fillId="18" borderId="14" xfId="2" applyNumberFormat="1" applyFont="1" applyFill="1" applyBorder="1"/>
    <xf numFmtId="0" fontId="0" fillId="6" borderId="13" xfId="0" applyFill="1" applyBorder="1"/>
    <xf numFmtId="0" fontId="7" fillId="5" borderId="1" xfId="0" applyFont="1" applyFill="1" applyBorder="1" applyAlignment="1">
      <alignment horizontal="center" vertical="center"/>
    </xf>
    <xf numFmtId="165" fontId="0" fillId="15" borderId="0" xfId="0" applyNumberFormat="1" applyFill="1" applyBorder="1"/>
    <xf numFmtId="165" fontId="0" fillId="0" borderId="0" xfId="0" applyNumberFormat="1" applyBorder="1"/>
    <xf numFmtId="0" fontId="0" fillId="13" borderId="2" xfId="0" applyFill="1" applyBorder="1"/>
    <xf numFmtId="0" fontId="0" fillId="4" borderId="2" xfId="0" applyFill="1" applyBorder="1"/>
    <xf numFmtId="0" fontId="0" fillId="4" borderId="0" xfId="0" applyFill="1" applyBorder="1"/>
    <xf numFmtId="0" fontId="0" fillId="4" borderId="14" xfId="0" applyFill="1" applyBorder="1"/>
    <xf numFmtId="0" fontId="5" fillId="0" borderId="14" xfId="0" applyFont="1" applyBorder="1" applyAlignment="1">
      <alignment horizontal="center" vertical="center"/>
    </xf>
    <xf numFmtId="0" fontId="5" fillId="6" borderId="0" xfId="0" applyFont="1" applyFill="1" applyAlignment="1">
      <alignment horizontal="center" vertical="center"/>
    </xf>
    <xf numFmtId="0" fontId="0" fillId="11" borderId="9" xfId="0" applyFill="1" applyBorder="1" applyAlignment="1">
      <alignment wrapText="1"/>
    </xf>
    <xf numFmtId="0" fontId="0" fillId="0" borderId="11" xfId="0" applyBorder="1" applyAlignment="1">
      <alignment wrapText="1"/>
    </xf>
    <xf numFmtId="0" fontId="0" fillId="0" borderId="11" xfId="0" applyFill="1" applyBorder="1" applyAlignment="1">
      <alignment wrapText="1"/>
    </xf>
    <xf numFmtId="3" fontId="0" fillId="19" borderId="0" xfId="0" applyNumberFormat="1" applyFill="1" applyBorder="1" applyProtection="1"/>
    <xf numFmtId="9" fontId="0" fillId="19" borderId="0" xfId="1" applyFont="1" applyFill="1" applyBorder="1" applyProtection="1"/>
    <xf numFmtId="0" fontId="0" fillId="12" borderId="0" xfId="0" applyFill="1" applyBorder="1" applyProtection="1"/>
    <xf numFmtId="0" fontId="0" fillId="20" borderId="0" xfId="0" applyFill="1" applyBorder="1" applyProtection="1"/>
    <xf numFmtId="0" fontId="0" fillId="12" borderId="0" xfId="0" applyFill="1" applyBorder="1"/>
    <xf numFmtId="0" fontId="0" fillId="21" borderId="0" xfId="0" applyFill="1" applyBorder="1" applyProtection="1"/>
    <xf numFmtId="0" fontId="0" fillId="0" borderId="5" xfId="0" applyFill="1" applyBorder="1"/>
    <xf numFmtId="0" fontId="0" fillId="12" borderId="0" xfId="0" applyFill="1" applyBorder="1" applyAlignment="1" applyProtection="1"/>
    <xf numFmtId="0" fontId="16" fillId="12" borderId="0" xfId="0" applyFont="1" applyFill="1" applyBorder="1" applyAlignment="1" applyProtection="1">
      <alignment vertical="top" wrapText="1"/>
    </xf>
    <xf numFmtId="0" fontId="0" fillId="19" borderId="23" xfId="0" applyFill="1" applyBorder="1" applyProtection="1"/>
    <xf numFmtId="0" fontId="15" fillId="19" borderId="24" xfId="0" applyFont="1" applyFill="1" applyBorder="1" applyProtection="1"/>
    <xf numFmtId="0" fontId="0" fillId="19" borderId="24" xfId="0" applyFill="1" applyBorder="1" applyProtection="1"/>
    <xf numFmtId="0" fontId="15" fillId="20" borderId="0" xfId="0" applyFont="1" applyFill="1" applyBorder="1" applyProtection="1"/>
    <xf numFmtId="0" fontId="5" fillId="0" borderId="0" xfId="0" applyFont="1" applyBorder="1"/>
    <xf numFmtId="0" fontId="5" fillId="0" borderId="14" xfId="0" applyFont="1" applyBorder="1"/>
    <xf numFmtId="0" fontId="0" fillId="14" borderId="1" xfId="0" applyFill="1" applyBorder="1"/>
    <xf numFmtId="0" fontId="0" fillId="0" borderId="2" xfId="0" applyFill="1" applyBorder="1" applyAlignment="1">
      <alignment vertical="center" wrapText="1"/>
    </xf>
    <xf numFmtId="165" fontId="12" fillId="18" borderId="0" xfId="2" applyNumberFormat="1" applyFont="1" applyFill="1" applyBorder="1" applyAlignment="1">
      <alignment wrapText="1"/>
    </xf>
    <xf numFmtId="1" fontId="0" fillId="0" borderId="0" xfId="0" applyNumberFormat="1" applyBorder="1"/>
    <xf numFmtId="10" fontId="0" fillId="3" borderId="0" xfId="1" applyNumberFormat="1" applyFont="1" applyFill="1" applyBorder="1" applyAlignment="1">
      <alignment vertical="center"/>
    </xf>
    <xf numFmtId="43" fontId="0" fillId="0" borderId="14" xfId="0" applyNumberFormat="1" applyBorder="1"/>
    <xf numFmtId="0" fontId="0" fillId="0" borderId="2" xfId="0" quotePrefix="1" applyBorder="1"/>
    <xf numFmtId="43" fontId="0" fillId="0" borderId="14" xfId="2" applyFont="1" applyBorder="1"/>
    <xf numFmtId="0" fontId="0" fillId="2" borderId="0" xfId="0" applyFill="1"/>
    <xf numFmtId="2" fontId="0" fillId="0" borderId="0" xfId="0" applyNumberFormat="1" applyBorder="1"/>
    <xf numFmtId="165" fontId="0" fillId="0" borderId="2" xfId="2" applyNumberFormat="1" applyFont="1" applyBorder="1" applyAlignment="1">
      <alignment horizontal="left"/>
    </xf>
    <xf numFmtId="0" fontId="12" fillId="0" borderId="0" xfId="0" applyFont="1" applyFill="1"/>
    <xf numFmtId="0" fontId="23" fillId="0" borderId="0" xfId="3" applyBorder="1"/>
    <xf numFmtId="43" fontId="0" fillId="0" borderId="0" xfId="2" applyFont="1"/>
    <xf numFmtId="10" fontId="0" fillId="5" borderId="5" xfId="1" applyNumberFormat="1" applyFont="1" applyFill="1" applyBorder="1"/>
    <xf numFmtId="0" fontId="0" fillId="5" borderId="0" xfId="0" applyFill="1" applyBorder="1"/>
    <xf numFmtId="1" fontId="0" fillId="5" borderId="0" xfId="0" applyNumberFormat="1" applyFill="1" applyBorder="1"/>
    <xf numFmtId="2" fontId="0" fillId="5" borderId="0" xfId="0" applyNumberFormat="1" applyFill="1" applyBorder="1"/>
    <xf numFmtId="165" fontId="0" fillId="18" borderId="0" xfId="0" applyNumberFormat="1" applyFill="1" applyBorder="1"/>
    <xf numFmtId="165" fontId="0" fillId="0" borderId="8" xfId="0" applyNumberFormat="1" applyBorder="1"/>
    <xf numFmtId="43" fontId="0" fillId="0" borderId="0" xfId="2" applyNumberFormat="1" applyFont="1" applyBorder="1"/>
    <xf numFmtId="10" fontId="0" fillId="3" borderId="5" xfId="0" applyNumberFormat="1" applyFill="1" applyBorder="1"/>
    <xf numFmtId="10" fontId="0" fillId="3" borderId="7" xfId="0" applyNumberFormat="1" applyFill="1" applyBorder="1"/>
    <xf numFmtId="10" fontId="0" fillId="3" borderId="5" xfId="1" applyNumberFormat="1" applyFont="1" applyFill="1" applyBorder="1"/>
    <xf numFmtId="166" fontId="0" fillId="3" borderId="9" xfId="0" applyNumberFormat="1" applyFill="1" applyBorder="1"/>
    <xf numFmtId="10" fontId="0" fillId="3" borderId="7" xfId="1" applyNumberFormat="1" applyFont="1" applyFill="1" applyBorder="1"/>
    <xf numFmtId="165" fontId="0" fillId="22" borderId="0" xfId="0" applyNumberFormat="1" applyFill="1"/>
    <xf numFmtId="165" fontId="5" fillId="0" borderId="9" xfId="2" applyNumberFormat="1" applyFont="1" applyBorder="1"/>
    <xf numFmtId="0" fontId="6" fillId="11" borderId="1" xfId="0" applyFont="1" applyFill="1" applyBorder="1" applyAlignment="1">
      <alignment wrapText="1"/>
    </xf>
    <xf numFmtId="165" fontId="5" fillId="0" borderId="13" xfId="2" applyNumberFormat="1" applyFont="1" applyBorder="1"/>
    <xf numFmtId="0" fontId="6" fillId="11" borderId="2" xfId="0" applyFont="1" applyFill="1" applyBorder="1" applyAlignment="1">
      <alignment wrapText="1"/>
    </xf>
    <xf numFmtId="165" fontId="5" fillId="0" borderId="14" xfId="2" applyNumberFormat="1" applyFont="1" applyBorder="1"/>
    <xf numFmtId="0" fontId="6" fillId="11" borderId="3" xfId="0" applyFont="1" applyFill="1" applyBorder="1" applyAlignment="1">
      <alignment wrapText="1"/>
    </xf>
    <xf numFmtId="165" fontId="5" fillId="0" borderId="17" xfId="2" applyNumberFormat="1" applyFont="1" applyBorder="1"/>
    <xf numFmtId="0" fontId="4" fillId="11" borderId="1" xfId="0" applyFont="1" applyFill="1" applyBorder="1" applyAlignment="1">
      <alignment wrapText="1"/>
    </xf>
    <xf numFmtId="0" fontId="5" fillId="0" borderId="13" xfId="0" applyFont="1" applyBorder="1"/>
    <xf numFmtId="0" fontId="4" fillId="11" borderId="3" xfId="0" applyFont="1" applyFill="1" applyBorder="1" applyAlignment="1">
      <alignment wrapText="1"/>
    </xf>
    <xf numFmtId="0" fontId="5" fillId="0" borderId="17" xfId="0" applyFont="1" applyBorder="1"/>
    <xf numFmtId="0" fontId="4" fillId="6" borderId="0" xfId="0" applyFont="1" applyFill="1" applyBorder="1" applyAlignment="1">
      <alignment wrapText="1"/>
    </xf>
    <xf numFmtId="167" fontId="0" fillId="18" borderId="0" xfId="0" applyNumberFormat="1" applyFill="1" applyBorder="1" applyAlignment="1">
      <alignment horizontal="left" vertical="center"/>
    </xf>
    <xf numFmtId="0" fontId="0" fillId="7" borderId="0" xfId="0" applyFill="1" applyAlignment="1">
      <alignment wrapText="1"/>
    </xf>
    <xf numFmtId="0" fontId="8" fillId="0" borderId="0" xfId="0" applyFont="1"/>
    <xf numFmtId="0" fontId="0" fillId="0" borderId="0" xfId="0" applyAlignment="1">
      <alignment horizontal="left"/>
    </xf>
    <xf numFmtId="165" fontId="0" fillId="0" borderId="17" xfId="2" applyNumberFormat="1" applyFont="1" applyBorder="1"/>
    <xf numFmtId="2" fontId="0" fillId="3" borderId="8" xfId="0" applyNumberFormat="1" applyFill="1" applyBorder="1"/>
    <xf numFmtId="0" fontId="0" fillId="7" borderId="0" xfId="0" applyFill="1" applyAlignment="1"/>
    <xf numFmtId="165" fontId="0" fillId="19" borderId="0" xfId="2" applyNumberFormat="1" applyFont="1" applyFill="1" applyBorder="1"/>
    <xf numFmtId="165" fontId="0" fillId="18" borderId="13" xfId="2" applyNumberFormat="1" applyFont="1" applyFill="1" applyBorder="1"/>
    <xf numFmtId="165" fontId="0" fillId="19" borderId="14" xfId="2" applyNumberFormat="1" applyFont="1" applyFill="1" applyBorder="1"/>
    <xf numFmtId="1" fontId="0" fillId="0" borderId="14" xfId="0" applyNumberFormat="1" applyBorder="1"/>
    <xf numFmtId="0" fontId="0" fillId="11" borderId="6" xfId="0" applyFill="1" applyBorder="1" applyAlignment="1">
      <alignment wrapText="1"/>
    </xf>
    <xf numFmtId="9" fontId="5" fillId="0" borderId="5" xfId="1" applyFont="1" applyBorder="1"/>
    <xf numFmtId="0" fontId="5" fillId="0" borderId="5" xfId="2" applyNumberFormat="1" applyFont="1" applyBorder="1"/>
    <xf numFmtId="0" fontId="5" fillId="0" borderId="2" xfId="0" applyFont="1" applyBorder="1" applyAlignment="1">
      <alignment vertical="center"/>
    </xf>
    <xf numFmtId="0" fontId="5" fillId="0" borderId="0" xfId="0" applyFont="1" applyBorder="1" applyAlignment="1">
      <alignment vertical="center"/>
    </xf>
    <xf numFmtId="0" fontId="8" fillId="6" borderId="0" xfId="0" applyFont="1" applyFill="1"/>
    <xf numFmtId="0" fontId="5" fillId="0" borderId="5" xfId="0" applyFont="1" applyBorder="1"/>
    <xf numFmtId="0" fontId="0" fillId="23" borderId="11" xfId="0" applyFill="1" applyBorder="1"/>
    <xf numFmtId="0" fontId="0" fillId="23" borderId="7" xfId="0" applyFill="1" applyBorder="1"/>
    <xf numFmtId="0" fontId="0" fillId="23" borderId="8" xfId="0" applyFill="1" applyBorder="1"/>
    <xf numFmtId="0" fontId="0" fillId="23" borderId="9" xfId="0" applyFill="1" applyBorder="1"/>
    <xf numFmtId="0" fontId="0" fillId="0" borderId="5" xfId="0" quotePrefix="1" applyBorder="1"/>
    <xf numFmtId="165" fontId="0" fillId="0" borderId="14" xfId="2" applyNumberFormat="1" applyFont="1" applyBorder="1"/>
    <xf numFmtId="0" fontId="12" fillId="0" borderId="2" xfId="0" applyFont="1" applyBorder="1" applyAlignment="1">
      <alignment vertical="center"/>
    </xf>
    <xf numFmtId="168" fontId="0" fillId="0" borderId="0" xfId="0" applyNumberFormat="1"/>
    <xf numFmtId="169" fontId="0" fillId="0" borderId="0" xfId="0" applyNumberFormat="1"/>
    <xf numFmtId="0" fontId="4" fillId="11" borderId="6" xfId="0" applyFont="1" applyFill="1" applyBorder="1" applyAlignment="1">
      <alignment wrapText="1"/>
    </xf>
    <xf numFmtId="0" fontId="5" fillId="0" borderId="11" xfId="0" applyFont="1" applyBorder="1"/>
    <xf numFmtId="0" fontId="5" fillId="6" borderId="0" xfId="0" applyFont="1" applyFill="1" applyAlignment="1">
      <alignment horizontal="right"/>
    </xf>
    <xf numFmtId="0" fontId="0" fillId="6" borderId="0" xfId="0" quotePrefix="1" applyFill="1"/>
    <xf numFmtId="10" fontId="0" fillId="0" borderId="0" xfId="1" applyNumberFormat="1" applyFont="1" applyFill="1" applyBorder="1"/>
    <xf numFmtId="10" fontId="0" fillId="0" borderId="14" xfId="1" applyNumberFormat="1" applyFont="1" applyFill="1" applyBorder="1"/>
    <xf numFmtId="10" fontId="3" fillId="5" borderId="14" xfId="1" applyNumberFormat="1" applyFont="1" applyFill="1" applyBorder="1" applyAlignment="1">
      <alignment vertical="center"/>
    </xf>
    <xf numFmtId="165" fontId="0" fillId="3" borderId="0" xfId="2" applyNumberFormat="1" applyFont="1" applyFill="1" applyBorder="1"/>
    <xf numFmtId="165" fontId="0" fillId="6" borderId="5" xfId="2" applyNumberFormat="1" applyFont="1" applyFill="1" applyBorder="1"/>
    <xf numFmtId="166" fontId="0" fillId="0" borderId="0" xfId="0" applyNumberFormat="1" applyBorder="1"/>
    <xf numFmtId="166" fontId="0" fillId="5" borderId="0" xfId="0" applyNumberFormat="1" applyFill="1" applyBorder="1"/>
    <xf numFmtId="2" fontId="0" fillId="0" borderId="14" xfId="0" applyNumberFormat="1" applyBorder="1"/>
    <xf numFmtId="170" fontId="0" fillId="0" borderId="6" xfId="2" applyNumberFormat="1" applyFont="1" applyBorder="1"/>
    <xf numFmtId="43" fontId="0" fillId="0" borderId="5" xfId="0" applyNumberFormat="1" applyBorder="1"/>
    <xf numFmtId="165" fontId="0" fillId="6" borderId="0" xfId="2" applyNumberFormat="1" applyFont="1" applyFill="1" applyBorder="1"/>
    <xf numFmtId="167" fontId="0" fillId="0" borderId="5" xfId="0" applyNumberFormat="1" applyBorder="1"/>
    <xf numFmtId="10" fontId="0" fillId="0" borderId="5" xfId="1" applyNumberFormat="1" applyFont="1" applyBorder="1"/>
    <xf numFmtId="9" fontId="0" fillId="0" borderId="16" xfId="1" applyFont="1" applyBorder="1"/>
    <xf numFmtId="43" fontId="0" fillId="0" borderId="5" xfId="2" applyNumberFormat="1" applyFont="1" applyBorder="1"/>
    <xf numFmtId="0" fontId="0" fillId="6" borderId="5" xfId="0" applyFill="1" applyBorder="1"/>
    <xf numFmtId="0" fontId="0" fillId="7" borderId="5" xfId="0" applyFill="1" applyBorder="1"/>
    <xf numFmtId="10" fontId="0" fillId="6" borderId="5" xfId="1" applyNumberFormat="1" applyFont="1" applyFill="1" applyBorder="1"/>
    <xf numFmtId="0" fontId="0" fillId="6" borderId="6" xfId="0" applyFill="1" applyBorder="1"/>
    <xf numFmtId="167" fontId="0" fillId="18" borderId="5" xfId="0" applyNumberFormat="1" applyFill="1" applyBorder="1"/>
    <xf numFmtId="0" fontId="0" fillId="6" borderId="12" xfId="0" applyFill="1" applyBorder="1"/>
    <xf numFmtId="0" fontId="7" fillId="5" borderId="12" xfId="0" applyFont="1" applyFill="1" applyBorder="1" applyAlignment="1">
      <alignment horizontal="center" vertical="center"/>
    </xf>
    <xf numFmtId="167" fontId="0" fillId="6" borderId="0" xfId="0" applyNumberFormat="1" applyFill="1" applyBorder="1"/>
    <xf numFmtId="0" fontId="0" fillId="0" borderId="14" xfId="0" applyFill="1" applyBorder="1"/>
    <xf numFmtId="10" fontId="0" fillId="3" borderId="14" xfId="1" applyNumberFormat="1" applyFont="1" applyFill="1" applyBorder="1"/>
    <xf numFmtId="10" fontId="0" fillId="3" borderId="17" xfId="1" applyNumberFormat="1" applyFont="1" applyFill="1" applyBorder="1"/>
    <xf numFmtId="165" fontId="0" fillId="0" borderId="14" xfId="0" applyNumberFormat="1" applyBorder="1"/>
    <xf numFmtId="0" fontId="12" fillId="0" borderId="0" xfId="0" applyFont="1" applyFill="1" applyBorder="1" applyAlignment="1">
      <alignment vertical="center"/>
    </xf>
    <xf numFmtId="2" fontId="12" fillId="0" borderId="0" xfId="0" applyNumberFormat="1" applyFont="1" applyFill="1" applyBorder="1" applyAlignment="1">
      <alignment vertical="center"/>
    </xf>
    <xf numFmtId="10" fontId="0" fillId="0" borderId="0" xfId="1" applyNumberFormat="1" applyFont="1" applyFill="1" applyBorder="1" applyAlignment="1">
      <alignment horizontal="center"/>
    </xf>
    <xf numFmtId="0" fontId="0" fillId="12" borderId="32" xfId="0" applyFill="1" applyBorder="1"/>
    <xf numFmtId="0" fontId="0" fillId="12" borderId="33" xfId="0" applyFill="1" applyBorder="1"/>
    <xf numFmtId="0" fontId="0" fillId="12" borderId="34" xfId="0" applyFill="1" applyBorder="1"/>
    <xf numFmtId="10" fontId="0" fillId="0" borderId="0" xfId="1" applyNumberFormat="1" applyFont="1"/>
    <xf numFmtId="10" fontId="0" fillId="0" borderId="0" xfId="0" applyNumberFormat="1" applyFill="1" applyBorder="1"/>
    <xf numFmtId="10" fontId="0" fillId="24" borderId="5" xfId="0" applyNumberFormat="1" applyFill="1" applyBorder="1"/>
    <xf numFmtId="171" fontId="0" fillId="0" borderId="0" xfId="2" applyNumberFormat="1" applyFont="1"/>
    <xf numFmtId="165" fontId="0" fillId="0" borderId="17" xfId="2" applyNumberFormat="1" applyFont="1" applyFill="1" applyBorder="1"/>
    <xf numFmtId="165" fontId="0" fillId="0" borderId="5" xfId="2" applyNumberFormat="1" applyFont="1" applyFill="1" applyBorder="1"/>
    <xf numFmtId="165" fontId="0" fillId="0" borderId="0" xfId="2" applyNumberFormat="1" applyFont="1" applyFill="1"/>
    <xf numFmtId="0" fontId="0" fillId="0" borderId="6" xfId="0" applyBorder="1" applyAlignment="1">
      <alignment horizontal="left" vertical="center"/>
    </xf>
    <xf numFmtId="0" fontId="0" fillId="0" borderId="5" xfId="0" applyBorder="1" applyAlignment="1">
      <alignment horizontal="left" vertical="center" wrapText="1"/>
    </xf>
    <xf numFmtId="0" fontId="0" fillId="0" borderId="5" xfId="0" applyBorder="1" applyAlignment="1">
      <alignment vertical="center"/>
    </xf>
    <xf numFmtId="0" fontId="0" fillId="0" borderId="5" xfId="0" applyBorder="1" applyAlignment="1">
      <alignment horizontal="left" vertical="center"/>
    </xf>
    <xf numFmtId="0" fontId="28" fillId="6" borderId="0" xfId="0" applyFont="1" applyFill="1"/>
    <xf numFmtId="0" fontId="5" fillId="0" borderId="0" xfId="0" applyFont="1" applyFill="1" applyAlignment="1">
      <alignment wrapText="1"/>
    </xf>
    <xf numFmtId="0" fontId="5" fillId="0" borderId="0" xfId="0" applyFont="1" applyFill="1" applyBorder="1" applyAlignment="1">
      <alignment horizontal="center"/>
    </xf>
    <xf numFmtId="0" fontId="5" fillId="0" borderId="0" xfId="0" applyFont="1" applyFill="1" applyAlignment="1">
      <alignment horizontal="center"/>
    </xf>
    <xf numFmtId="0" fontId="4" fillId="11" borderId="5" xfId="0" applyFont="1" applyFill="1" applyBorder="1" applyAlignment="1">
      <alignment wrapText="1"/>
    </xf>
    <xf numFmtId="0" fontId="4" fillId="0" borderId="0" xfId="0" applyFont="1" applyFill="1" applyBorder="1" applyAlignment="1">
      <alignment wrapText="1"/>
    </xf>
    <xf numFmtId="0" fontId="0" fillId="0" borderId="12" xfId="0" applyFill="1" applyBorder="1"/>
    <xf numFmtId="0" fontId="0" fillId="0" borderId="0" xfId="0" applyFill="1" applyBorder="1" applyAlignment="1">
      <alignment wrapText="1"/>
    </xf>
    <xf numFmtId="165" fontId="5" fillId="0" borderId="0" xfId="2" applyNumberFormat="1" applyFont="1" applyFill="1" applyBorder="1"/>
    <xf numFmtId="0" fontId="0" fillId="0" borderId="14" xfId="0" applyBorder="1" applyAlignment="1">
      <alignment horizontal="center"/>
    </xf>
    <xf numFmtId="1" fontId="0" fillId="0" borderId="0" xfId="0" applyNumberFormat="1" applyFill="1" applyBorder="1"/>
    <xf numFmtId="0" fontId="0" fillId="26" borderId="0" xfId="0" applyFill="1"/>
    <xf numFmtId="0" fontId="17" fillId="27" borderId="0" xfId="0" applyFont="1" applyFill="1" applyBorder="1" applyAlignment="1" applyProtection="1">
      <alignment horizontal="center" vertical="center" textRotation="90" wrapText="1"/>
    </xf>
    <xf numFmtId="0" fontId="12" fillId="26" borderId="0" xfId="0" applyFont="1" applyFill="1"/>
    <xf numFmtId="0" fontId="12" fillId="21" borderId="0" xfId="0" applyFont="1" applyFill="1"/>
    <xf numFmtId="0" fontId="12" fillId="26" borderId="42" xfId="0" applyFont="1" applyFill="1" applyBorder="1"/>
    <xf numFmtId="0" fontId="12" fillId="26" borderId="40" xfId="0" applyFont="1" applyFill="1" applyBorder="1"/>
    <xf numFmtId="0" fontId="6" fillId="27" borderId="0" xfId="0" applyFont="1" applyFill="1" applyBorder="1" applyAlignment="1" applyProtection="1">
      <alignment horizontal="center" vertical="center"/>
    </xf>
    <xf numFmtId="0" fontId="12" fillId="27" borderId="0" xfId="0" applyFont="1" applyFill="1" applyBorder="1" applyProtection="1"/>
    <xf numFmtId="0" fontId="12" fillId="27" borderId="0" xfId="0" applyFont="1" applyFill="1" applyBorder="1" applyAlignment="1" applyProtection="1">
      <alignment horizontal="left"/>
    </xf>
    <xf numFmtId="0" fontId="31" fillId="27" borderId="0" xfId="0" applyFont="1" applyFill="1" applyBorder="1" applyAlignment="1" applyProtection="1">
      <alignment horizontal="center" vertical="top" wrapText="1"/>
    </xf>
    <xf numFmtId="0" fontId="26" fillId="27" borderId="0" xfId="0" applyFont="1" applyFill="1" applyBorder="1" applyAlignment="1" applyProtection="1">
      <alignment vertical="top" wrapText="1"/>
    </xf>
    <xf numFmtId="0" fontId="8" fillId="25" borderId="5" xfId="0" applyFont="1" applyFill="1" applyBorder="1"/>
    <xf numFmtId="3" fontId="8" fillId="25" borderId="5" xfId="0" applyNumberFormat="1" applyFont="1" applyFill="1" applyBorder="1"/>
    <xf numFmtId="3" fontId="8" fillId="26" borderId="5" xfId="0" applyNumberFormat="1" applyFont="1" applyFill="1" applyBorder="1"/>
    <xf numFmtId="3" fontId="0" fillId="26" borderId="5" xfId="0" applyNumberFormat="1" applyFont="1" applyFill="1" applyBorder="1"/>
    <xf numFmtId="165" fontId="8" fillId="25" borderId="5" xfId="2" applyNumberFormat="1" applyFont="1" applyFill="1" applyBorder="1"/>
    <xf numFmtId="0" fontId="0" fillId="6" borderId="11" xfId="0" applyFill="1" applyBorder="1"/>
    <xf numFmtId="3" fontId="8" fillId="25" borderId="18" xfId="0" applyNumberFormat="1" applyFont="1" applyFill="1" applyBorder="1"/>
    <xf numFmtId="3" fontId="8" fillId="25" borderId="11" xfId="0" applyNumberFormat="1" applyFont="1" applyFill="1" applyBorder="1"/>
    <xf numFmtId="165" fontId="8" fillId="25" borderId="0" xfId="2" applyNumberFormat="1" applyFont="1" applyFill="1" applyBorder="1"/>
    <xf numFmtId="165" fontId="8" fillId="25" borderId="14" xfId="2" applyNumberFormat="1" applyFont="1" applyFill="1" applyBorder="1"/>
    <xf numFmtId="0" fontId="0" fillId="26" borderId="0" xfId="0" applyFill="1" applyBorder="1"/>
    <xf numFmtId="0" fontId="0" fillId="26" borderId="0" xfId="0" applyFill="1" applyAlignment="1">
      <alignment vertical="center" textRotation="90"/>
    </xf>
    <xf numFmtId="3" fontId="0" fillId="26" borderId="0" xfId="0" applyNumberFormat="1" applyFill="1"/>
    <xf numFmtId="3" fontId="13" fillId="26" borderId="0" xfId="0" applyNumberFormat="1" applyFont="1" applyFill="1" applyBorder="1"/>
    <xf numFmtId="0" fontId="0" fillId="26" borderId="14" xfId="0" applyFill="1" applyBorder="1"/>
    <xf numFmtId="0" fontId="0" fillId="26" borderId="16" xfId="0" applyFill="1" applyBorder="1"/>
    <xf numFmtId="0" fontId="0" fillId="26" borderId="18" xfId="0" applyFill="1" applyBorder="1"/>
    <xf numFmtId="0" fontId="0" fillId="26" borderId="11" xfId="0" applyFill="1" applyBorder="1"/>
    <xf numFmtId="0" fontId="0" fillId="26" borderId="22" xfId="0" applyFill="1" applyBorder="1" applyProtection="1"/>
    <xf numFmtId="0" fontId="0" fillId="26" borderId="0" xfId="0" applyFill="1" applyBorder="1" applyProtection="1"/>
    <xf numFmtId="0" fontId="0" fillId="26" borderId="0" xfId="0" applyFill="1" applyBorder="1" applyAlignment="1" applyProtection="1">
      <alignment horizontal="center"/>
    </xf>
    <xf numFmtId="0" fontId="0" fillId="26" borderId="0" xfId="0" applyFill="1" applyBorder="1" applyAlignment="1" applyProtection="1"/>
    <xf numFmtId="0" fontId="18" fillId="26" borderId="0" xfId="0" applyFont="1" applyFill="1" applyBorder="1" applyAlignment="1" applyProtection="1">
      <alignment vertical="top" wrapText="1"/>
    </xf>
    <xf numFmtId="0" fontId="6" fillId="26" borderId="0" xfId="0" applyFont="1" applyFill="1" applyBorder="1" applyAlignment="1" applyProtection="1">
      <alignment vertical="top" wrapText="1"/>
    </xf>
    <xf numFmtId="0" fontId="19" fillId="26" borderId="0" xfId="0" applyFont="1" applyFill="1" applyBorder="1" applyAlignment="1" applyProtection="1"/>
    <xf numFmtId="0" fontId="19" fillId="26" borderId="0" xfId="0" applyFont="1" applyFill="1" applyBorder="1" applyProtection="1"/>
    <xf numFmtId="0" fontId="7" fillId="26" borderId="0" xfId="0" applyFont="1" applyFill="1" applyBorder="1" applyAlignment="1" applyProtection="1">
      <alignment vertical="top" wrapText="1"/>
    </xf>
    <xf numFmtId="0" fontId="16" fillId="26" borderId="0" xfId="0" applyFont="1" applyFill="1" applyBorder="1" applyAlignment="1" applyProtection="1">
      <alignment vertical="center" wrapText="1"/>
    </xf>
    <xf numFmtId="0" fontId="16" fillId="26" borderId="0" xfId="0" applyFont="1" applyFill="1" applyBorder="1" applyAlignment="1" applyProtection="1">
      <alignment horizontal="center" vertical="center" wrapText="1"/>
    </xf>
    <xf numFmtId="164" fontId="0" fillId="26" borderId="0" xfId="0" applyNumberFormat="1" applyFill="1" applyBorder="1" applyProtection="1"/>
    <xf numFmtId="3" fontId="0" fillId="26" borderId="0" xfId="0" applyNumberFormat="1" applyFill="1" applyBorder="1" applyProtection="1"/>
    <xf numFmtId="0" fontId="0" fillId="26" borderId="12" xfId="0" applyFill="1" applyBorder="1" applyProtection="1"/>
    <xf numFmtId="0" fontId="12" fillId="29" borderId="0" xfId="0" applyFont="1" applyFill="1"/>
    <xf numFmtId="0" fontId="12" fillId="29" borderId="0" xfId="0" applyFont="1" applyFill="1" applyAlignment="1">
      <alignment wrapText="1"/>
    </xf>
    <xf numFmtId="0" fontId="12" fillId="29" borderId="0" xfId="0" applyFont="1" applyFill="1" applyBorder="1"/>
    <xf numFmtId="3" fontId="13" fillId="25" borderId="18" xfId="0" applyNumberFormat="1" applyFont="1" applyFill="1" applyBorder="1"/>
    <xf numFmtId="3" fontId="13" fillId="25" borderId="11" xfId="0" applyNumberFormat="1" applyFont="1" applyFill="1" applyBorder="1"/>
    <xf numFmtId="0" fontId="0" fillId="25" borderId="0" xfId="0" applyFill="1" applyBorder="1"/>
    <xf numFmtId="0" fontId="6" fillId="25" borderId="39" xfId="0" applyFont="1" applyFill="1" applyBorder="1" applyAlignment="1" applyProtection="1">
      <alignment horizontal="center" vertical="center"/>
    </xf>
    <xf numFmtId="0" fontId="17" fillId="25" borderId="36" xfId="0" applyFont="1" applyFill="1" applyBorder="1" applyAlignment="1" applyProtection="1">
      <alignment horizontal="center" vertical="center"/>
    </xf>
    <xf numFmtId="0" fontId="12" fillId="25" borderId="36" xfId="0" applyFont="1" applyFill="1" applyBorder="1" applyProtection="1"/>
    <xf numFmtId="0" fontId="12" fillId="25" borderId="45" xfId="0" applyFont="1" applyFill="1" applyBorder="1" applyProtection="1"/>
    <xf numFmtId="0" fontId="12" fillId="25" borderId="42" xfId="0" applyFont="1" applyFill="1" applyBorder="1" applyProtection="1"/>
    <xf numFmtId="0" fontId="6" fillId="25" borderId="0" xfId="0" applyFont="1" applyFill="1" applyBorder="1" applyAlignment="1" applyProtection="1">
      <alignment horizontal="center" vertical="center"/>
    </xf>
    <xf numFmtId="0" fontId="17" fillId="25" borderId="4" xfId="0" applyFont="1" applyFill="1" applyBorder="1" applyAlignment="1" applyProtection="1">
      <alignment horizontal="center" vertical="center"/>
    </xf>
    <xf numFmtId="0" fontId="17" fillId="25" borderId="0" xfId="0" applyFont="1" applyFill="1" applyBorder="1" applyAlignment="1" applyProtection="1">
      <alignment horizontal="center" vertical="center"/>
    </xf>
    <xf numFmtId="0" fontId="12" fillId="25" borderId="0" xfId="0" applyFont="1" applyFill="1" applyBorder="1" applyProtection="1"/>
    <xf numFmtId="0" fontId="17" fillId="25" borderId="10" xfId="0" applyFont="1" applyFill="1" applyBorder="1" applyAlignment="1" applyProtection="1">
      <alignment horizontal="center" vertical="center"/>
    </xf>
    <xf numFmtId="0" fontId="12" fillId="25" borderId="0" xfId="0" applyFont="1" applyFill="1" applyBorder="1" applyAlignment="1" applyProtection="1"/>
    <xf numFmtId="0" fontId="12" fillId="25" borderId="0" xfId="0" applyFont="1" applyFill="1" applyBorder="1" applyAlignment="1" applyProtection="1">
      <alignment horizontal="left"/>
    </xf>
    <xf numFmtId="0" fontId="12" fillId="25" borderId="58" xfId="0" applyFont="1" applyFill="1" applyBorder="1" applyProtection="1"/>
    <xf numFmtId="0" fontId="12" fillId="25" borderId="57" xfId="0" applyFont="1" applyFill="1" applyBorder="1" applyProtection="1"/>
    <xf numFmtId="0" fontId="6" fillId="25" borderId="36" xfId="0" applyFont="1" applyFill="1" applyBorder="1" applyAlignment="1" applyProtection="1">
      <alignment horizontal="center" vertical="center"/>
    </xf>
    <xf numFmtId="0" fontId="12" fillId="25" borderId="36" xfId="0" applyFont="1" applyFill="1" applyBorder="1" applyAlignment="1" applyProtection="1">
      <alignment horizontal="center"/>
    </xf>
    <xf numFmtId="0" fontId="12" fillId="25" borderId="0" xfId="0" applyFont="1" applyFill="1" applyBorder="1" applyAlignment="1" applyProtection="1">
      <alignment horizontal="center"/>
    </xf>
    <xf numFmtId="0" fontId="6" fillId="25" borderId="0" xfId="0" applyFont="1" applyFill="1" applyBorder="1" applyAlignment="1" applyProtection="1">
      <alignment vertical="top" wrapText="1"/>
    </xf>
    <xf numFmtId="0" fontId="6" fillId="25" borderId="35" xfId="0" applyFont="1" applyFill="1" applyBorder="1" applyAlignment="1" applyProtection="1">
      <alignment horizontal="center" vertical="center"/>
    </xf>
    <xf numFmtId="0" fontId="17" fillId="25" borderId="44" xfId="0" applyFont="1" applyFill="1" applyBorder="1" applyAlignment="1" applyProtection="1">
      <alignment horizontal="center" vertical="center"/>
    </xf>
    <xf numFmtId="0" fontId="6" fillId="25" borderId="45" xfId="0" applyFont="1" applyFill="1" applyBorder="1" applyAlignment="1" applyProtection="1">
      <alignment horizontal="center" vertical="center"/>
    </xf>
    <xf numFmtId="0" fontId="26" fillId="25" borderId="0" xfId="0" applyFont="1" applyFill="1" applyBorder="1" applyAlignment="1" applyProtection="1">
      <alignment horizontal="left" vertical="top" wrapText="1"/>
    </xf>
    <xf numFmtId="0" fontId="6" fillId="25" borderId="0" xfId="0" applyFont="1" applyFill="1" applyBorder="1" applyAlignment="1" applyProtection="1">
      <alignment horizontal="center" vertical="center" wrapText="1"/>
    </xf>
    <xf numFmtId="0" fontId="6" fillId="25" borderId="0" xfId="0" applyFont="1" applyFill="1" applyBorder="1" applyAlignment="1" applyProtection="1">
      <alignment vertical="center" wrapText="1"/>
    </xf>
    <xf numFmtId="0" fontId="17" fillId="25" borderId="0" xfId="0" applyFont="1" applyFill="1" applyBorder="1" applyAlignment="1" applyProtection="1">
      <alignment vertical="top" wrapText="1"/>
    </xf>
    <xf numFmtId="43" fontId="8" fillId="25" borderId="0" xfId="2" applyFont="1" applyFill="1" applyBorder="1"/>
    <xf numFmtId="0" fontId="0" fillId="26" borderId="6" xfId="0" applyFill="1" applyBorder="1" applyAlignment="1">
      <alignment vertical="center" textRotation="90"/>
    </xf>
    <xf numFmtId="0" fontId="0" fillId="26" borderId="6" xfId="0" applyFill="1" applyBorder="1"/>
    <xf numFmtId="0" fontId="6" fillId="26" borderId="5" xfId="0" applyFont="1" applyFill="1" applyBorder="1" applyAlignment="1">
      <alignment horizontal="center"/>
    </xf>
    <xf numFmtId="0" fontId="12" fillId="37" borderId="0" xfId="0" applyFont="1" applyFill="1" applyBorder="1" applyAlignment="1">
      <alignment wrapText="1"/>
    </xf>
    <xf numFmtId="0" fontId="12" fillId="37" borderId="42" xfId="0" applyFont="1" applyFill="1" applyBorder="1" applyAlignment="1">
      <alignment wrapText="1"/>
    </xf>
    <xf numFmtId="0" fontId="17" fillId="37" borderId="0" xfId="0" applyFont="1" applyFill="1" applyBorder="1" applyAlignment="1">
      <alignment horizontal="center" wrapText="1"/>
    </xf>
    <xf numFmtId="0" fontId="29" fillId="37" borderId="0" xfId="0" applyFont="1" applyFill="1" applyBorder="1" applyAlignment="1" applyProtection="1">
      <alignment horizontal="center" vertical="center" wrapText="1"/>
    </xf>
    <xf numFmtId="0" fontId="29" fillId="37" borderId="42" xfId="0" applyFont="1" applyFill="1" applyBorder="1" applyAlignment="1" applyProtection="1">
      <alignment horizontal="center" vertical="center" wrapText="1"/>
    </xf>
    <xf numFmtId="0" fontId="12" fillId="37" borderId="41" xfId="0" applyFont="1" applyFill="1" applyBorder="1"/>
    <xf numFmtId="0" fontId="12" fillId="37" borderId="43" xfId="0" applyFont="1" applyFill="1" applyBorder="1"/>
    <xf numFmtId="0" fontId="24" fillId="31" borderId="5" xfId="0" applyFont="1" applyFill="1" applyBorder="1"/>
    <xf numFmtId="165" fontId="8" fillId="31" borderId="3" xfId="2" applyNumberFormat="1" applyFont="1" applyFill="1" applyBorder="1"/>
    <xf numFmtId="165" fontId="8" fillId="31" borderId="16" xfId="2" applyNumberFormat="1" applyFont="1" applyFill="1" applyBorder="1"/>
    <xf numFmtId="0" fontId="8" fillId="31" borderId="16" xfId="0" applyFont="1" applyFill="1" applyBorder="1"/>
    <xf numFmtId="165" fontId="8" fillId="31" borderId="17" xfId="2" applyNumberFormat="1" applyFont="1" applyFill="1" applyBorder="1"/>
    <xf numFmtId="0" fontId="0" fillId="31" borderId="9" xfId="0" applyFill="1" applyBorder="1"/>
    <xf numFmtId="43" fontId="8" fillId="31" borderId="5" xfId="2" applyFont="1" applyFill="1" applyBorder="1"/>
    <xf numFmtId="0" fontId="8" fillId="31" borderId="3" xfId="0" applyFont="1" applyFill="1" applyBorder="1"/>
    <xf numFmtId="0" fontId="8" fillId="31" borderId="17" xfId="0" applyFont="1" applyFill="1" applyBorder="1"/>
    <xf numFmtId="0" fontId="0" fillId="33" borderId="5" xfId="0" applyFont="1" applyFill="1" applyBorder="1" applyAlignment="1">
      <alignment horizontal="left"/>
    </xf>
    <xf numFmtId="165" fontId="8" fillId="33" borderId="0" xfId="2" applyNumberFormat="1" applyFont="1" applyFill="1"/>
    <xf numFmtId="0" fontId="8" fillId="33" borderId="0" xfId="0" applyFont="1" applyFill="1"/>
    <xf numFmtId="165" fontId="8" fillId="33" borderId="14" xfId="2" applyNumberFormat="1" applyFont="1" applyFill="1" applyBorder="1"/>
    <xf numFmtId="165" fontId="8" fillId="33" borderId="5" xfId="2" applyNumberFormat="1" applyFont="1" applyFill="1" applyBorder="1"/>
    <xf numFmtId="3" fontId="8" fillId="33" borderId="0" xfId="0" applyNumberFormat="1" applyFont="1" applyFill="1"/>
    <xf numFmtId="3" fontId="8" fillId="33" borderId="13" xfId="0" applyNumberFormat="1" applyFont="1" applyFill="1" applyBorder="1"/>
    <xf numFmtId="3" fontId="8" fillId="33" borderId="14" xfId="0" applyNumberFormat="1" applyFont="1" applyFill="1" applyBorder="1"/>
    <xf numFmtId="0" fontId="0" fillId="36" borderId="11" xfId="0" applyFill="1" applyBorder="1"/>
    <xf numFmtId="0" fontId="36" fillId="36" borderId="6" xfId="0" applyFont="1" applyFill="1" applyBorder="1"/>
    <xf numFmtId="0" fontId="6" fillId="34" borderId="7" xfId="0" applyFont="1" applyFill="1" applyBorder="1" applyAlignment="1">
      <alignment horizontal="center" vertical="center"/>
    </xf>
    <xf numFmtId="3" fontId="10" fillId="34" borderId="0" xfId="0" applyNumberFormat="1" applyFont="1" applyFill="1" applyBorder="1"/>
    <xf numFmtId="3" fontId="10" fillId="34" borderId="14" xfId="0" applyNumberFormat="1" applyFont="1" applyFill="1" applyBorder="1"/>
    <xf numFmtId="0" fontId="25" fillId="8" borderId="9" xfId="0" applyFont="1" applyFill="1" applyBorder="1" applyAlignment="1">
      <alignment vertical="center"/>
    </xf>
    <xf numFmtId="0" fontId="4" fillId="34" borderId="6" xfId="0" applyFont="1" applyFill="1" applyBorder="1" applyAlignment="1">
      <alignment horizontal="center" vertical="center"/>
    </xf>
    <xf numFmtId="0" fontId="4" fillId="34" borderId="5" xfId="0" applyFont="1" applyFill="1" applyBorder="1" applyAlignment="1">
      <alignment horizontal="center" vertical="center"/>
    </xf>
    <xf numFmtId="0" fontId="4" fillId="33" borderId="5" xfId="0" applyFont="1" applyFill="1" applyBorder="1" applyAlignment="1">
      <alignment horizontal="center"/>
    </xf>
    <xf numFmtId="0" fontId="12" fillId="38" borderId="36" xfId="0" applyFont="1" applyFill="1" applyBorder="1" applyProtection="1"/>
    <xf numFmtId="0" fontId="12" fillId="38" borderId="45" xfId="0" applyFont="1" applyFill="1" applyBorder="1" applyProtection="1"/>
    <xf numFmtId="0" fontId="17" fillId="38" borderId="10" xfId="0" applyFont="1" applyFill="1" applyBorder="1" applyAlignment="1" applyProtection="1">
      <alignment horizontal="center" vertical="center"/>
    </xf>
    <xf numFmtId="0" fontId="17" fillId="38" borderId="35" xfId="0" applyFont="1" applyFill="1" applyBorder="1" applyAlignment="1" applyProtection="1">
      <alignment horizontal="center" vertical="center"/>
    </xf>
    <xf numFmtId="0" fontId="17" fillId="38" borderId="0" xfId="0" applyFont="1" applyFill="1" applyBorder="1" applyAlignment="1" applyProtection="1">
      <alignment horizontal="center" vertical="center"/>
    </xf>
    <xf numFmtId="0" fontId="12" fillId="38" borderId="0" xfId="0" applyFont="1" applyFill="1" applyBorder="1" applyProtection="1"/>
    <xf numFmtId="0" fontId="12" fillId="38" borderId="42" xfId="0" applyFont="1" applyFill="1" applyBorder="1" applyProtection="1"/>
    <xf numFmtId="0" fontId="12" fillId="38" borderId="0" xfId="0" applyFont="1" applyFill="1" applyBorder="1" applyAlignment="1" applyProtection="1">
      <alignment horizontal="center"/>
    </xf>
    <xf numFmtId="0" fontId="6" fillId="38" borderId="36" xfId="0" applyFont="1" applyFill="1" applyBorder="1" applyAlignment="1" applyProtection="1">
      <alignment vertical="top" wrapText="1"/>
    </xf>
    <xf numFmtId="0" fontId="6" fillId="38" borderId="0" xfId="0" applyFont="1" applyFill="1" applyBorder="1" applyAlignment="1" applyProtection="1">
      <alignment vertical="top" wrapText="1"/>
    </xf>
    <xf numFmtId="0" fontId="6" fillId="38" borderId="36" xfId="0" applyFont="1" applyFill="1" applyBorder="1" applyAlignment="1" applyProtection="1">
      <alignment horizontal="center" vertical="center"/>
    </xf>
    <xf numFmtId="0" fontId="12" fillId="38" borderId="36" xfId="0" applyFont="1" applyFill="1" applyBorder="1" applyAlignment="1" applyProtection="1">
      <alignment horizontal="center"/>
    </xf>
    <xf numFmtId="0" fontId="17" fillId="38" borderId="0" xfId="0" applyFont="1" applyFill="1" applyBorder="1" applyAlignment="1" applyProtection="1">
      <alignment horizontal="center" vertical="top" wrapText="1"/>
    </xf>
    <xf numFmtId="0" fontId="6" fillId="38" borderId="39" xfId="0" applyFont="1" applyFill="1" applyBorder="1" applyAlignment="1" applyProtection="1">
      <alignment horizontal="center" vertical="center"/>
    </xf>
    <xf numFmtId="0" fontId="12" fillId="38" borderId="20" xfId="0" applyFont="1" applyFill="1" applyBorder="1" applyProtection="1"/>
    <xf numFmtId="0" fontId="6" fillId="38" borderId="0" xfId="0" applyFont="1" applyFill="1" applyBorder="1" applyAlignment="1" applyProtection="1">
      <alignment horizontal="center" vertical="center" wrapText="1"/>
    </xf>
    <xf numFmtId="0" fontId="6" fillId="38" borderId="48" xfId="0" applyFont="1" applyFill="1" applyBorder="1" applyAlignment="1" applyProtection="1">
      <alignment horizontal="center" vertical="center"/>
    </xf>
    <xf numFmtId="0" fontId="12" fillId="38" borderId="41" xfId="0" applyFont="1" applyFill="1" applyBorder="1" applyProtection="1"/>
    <xf numFmtId="0" fontId="6" fillId="38" borderId="45" xfId="0" applyFont="1" applyFill="1" applyBorder="1" applyAlignment="1" applyProtection="1">
      <alignment horizontal="center" vertical="center"/>
    </xf>
    <xf numFmtId="165" fontId="0" fillId="26" borderId="0" xfId="0" applyNumberFormat="1" applyFill="1" applyBorder="1"/>
    <xf numFmtId="0" fontId="0" fillId="26" borderId="12" xfId="0" applyFill="1" applyBorder="1"/>
    <xf numFmtId="2" fontId="0" fillId="26" borderId="12" xfId="0" applyNumberFormat="1" applyFill="1" applyBorder="1"/>
    <xf numFmtId="0" fontId="8" fillId="26" borderId="18" xfId="0" applyFont="1" applyFill="1" applyBorder="1"/>
    <xf numFmtId="3" fontId="9" fillId="26" borderId="18" xfId="0" applyNumberFormat="1" applyFont="1" applyFill="1" applyBorder="1"/>
    <xf numFmtId="3" fontId="9" fillId="26" borderId="26" xfId="0" applyNumberFormat="1" applyFont="1" applyFill="1" applyBorder="1"/>
    <xf numFmtId="3" fontId="9" fillId="26" borderId="11" xfId="0" applyNumberFormat="1" applyFont="1" applyFill="1" applyBorder="1"/>
    <xf numFmtId="0" fontId="12" fillId="33" borderId="5" xfId="0" applyFont="1" applyFill="1" applyBorder="1"/>
    <xf numFmtId="0" fontId="6" fillId="34" borderId="1" xfId="0" applyFont="1" applyFill="1" applyBorder="1" applyAlignment="1">
      <alignment horizontal="center" vertical="center"/>
    </xf>
    <xf numFmtId="3" fontId="13" fillId="25" borderId="5" xfId="0" applyNumberFormat="1" applyFont="1" applyFill="1" applyBorder="1"/>
    <xf numFmtId="0" fontId="0" fillId="26" borderId="5" xfId="0" applyFill="1" applyBorder="1"/>
    <xf numFmtId="0" fontId="12" fillId="25" borderId="5" xfId="0" applyFont="1" applyFill="1" applyBorder="1"/>
    <xf numFmtId="0" fontId="12" fillId="26" borderId="5" xfId="0" applyFont="1" applyFill="1" applyBorder="1"/>
    <xf numFmtId="3" fontId="13" fillId="26" borderId="5" xfId="0" applyNumberFormat="1" applyFont="1" applyFill="1" applyBorder="1"/>
    <xf numFmtId="0" fontId="38" fillId="33" borderId="5" xfId="0" applyFont="1" applyFill="1" applyBorder="1"/>
    <xf numFmtId="3" fontId="39" fillId="33" borderId="5" xfId="0" applyNumberFormat="1" applyFont="1" applyFill="1" applyBorder="1"/>
    <xf numFmtId="0" fontId="39" fillId="33" borderId="5" xfId="0" applyFont="1" applyFill="1" applyBorder="1"/>
    <xf numFmtId="0" fontId="38" fillId="31" borderId="5" xfId="0" applyFont="1" applyFill="1" applyBorder="1"/>
    <xf numFmtId="3" fontId="38" fillId="31" borderId="5" xfId="0" applyNumberFormat="1" applyFont="1" applyFill="1" applyBorder="1"/>
    <xf numFmtId="3" fontId="11" fillId="33" borderId="5" xfId="0" applyNumberFormat="1" applyFont="1" applyFill="1" applyBorder="1"/>
    <xf numFmtId="165" fontId="24" fillId="31" borderId="5" xfId="2" applyNumberFormat="1" applyFont="1" applyFill="1" applyBorder="1"/>
    <xf numFmtId="3" fontId="13" fillId="33" borderId="5" xfId="0" applyNumberFormat="1" applyFont="1" applyFill="1" applyBorder="1"/>
    <xf numFmtId="0" fontId="4" fillId="6" borderId="5" xfId="0" applyFont="1" applyFill="1" applyBorder="1"/>
    <xf numFmtId="0" fontId="4" fillId="33" borderId="5" xfId="0" applyFont="1" applyFill="1" applyBorder="1" applyAlignment="1">
      <alignment vertical="center"/>
    </xf>
    <xf numFmtId="165" fontId="11" fillId="33" borderId="5" xfId="2" applyNumberFormat="1" applyFont="1" applyFill="1" applyBorder="1" applyAlignment="1">
      <alignment vertical="center"/>
    </xf>
    <xf numFmtId="0" fontId="6" fillId="33" borderId="5" xfId="0" applyFont="1" applyFill="1" applyBorder="1" applyAlignment="1">
      <alignment horizontal="left"/>
    </xf>
    <xf numFmtId="165" fontId="24" fillId="33" borderId="5" xfId="2" applyNumberFormat="1" applyFont="1" applyFill="1" applyBorder="1" applyAlignment="1">
      <alignment horizontal="right"/>
    </xf>
    <xf numFmtId="165" fontId="24" fillId="33" borderId="5" xfId="2" applyNumberFormat="1" applyFont="1" applyFill="1" applyBorder="1"/>
    <xf numFmtId="43" fontId="24" fillId="33" borderId="5" xfId="2" applyFont="1" applyFill="1" applyBorder="1"/>
    <xf numFmtId="0" fontId="0" fillId="25" borderId="5" xfId="0" applyFill="1" applyBorder="1"/>
    <xf numFmtId="43" fontId="8" fillId="25" borderId="5" xfId="2" applyFont="1" applyFill="1" applyBorder="1"/>
    <xf numFmtId="0" fontId="0" fillId="34" borderId="5" xfId="0" applyFill="1" applyBorder="1"/>
    <xf numFmtId="0" fontId="4" fillId="34" borderId="5" xfId="0" applyFont="1" applyFill="1" applyBorder="1" applyAlignment="1">
      <alignment horizontal="center"/>
    </xf>
    <xf numFmtId="0" fontId="0" fillId="33" borderId="5" xfId="0" applyFill="1" applyBorder="1"/>
    <xf numFmtId="43" fontId="8" fillId="33" borderId="5" xfId="2" applyNumberFormat="1" applyFont="1" applyFill="1" applyBorder="1"/>
    <xf numFmtId="0" fontId="0" fillId="31" borderId="5" xfId="0" applyFill="1" applyBorder="1"/>
    <xf numFmtId="165" fontId="8" fillId="31" borderId="5" xfId="2" applyNumberFormat="1" applyFont="1" applyFill="1" applyBorder="1"/>
    <xf numFmtId="0" fontId="0" fillId="34" borderId="5" xfId="0" applyFill="1" applyBorder="1" applyAlignment="1">
      <alignment horizontal="center"/>
    </xf>
    <xf numFmtId="2" fontId="8" fillId="25" borderId="5" xfId="0" applyNumberFormat="1" applyFont="1" applyFill="1" applyBorder="1"/>
    <xf numFmtId="0" fontId="8" fillId="26" borderId="5" xfId="0" applyFont="1" applyFill="1" applyBorder="1"/>
    <xf numFmtId="0" fontId="6" fillId="34" borderId="5" xfId="0" applyFont="1" applyFill="1" applyBorder="1" applyAlignment="1">
      <alignment horizontal="center" vertical="center"/>
    </xf>
    <xf numFmtId="3" fontId="9" fillId="34" borderId="5" xfId="0" applyNumberFormat="1" applyFont="1" applyFill="1" applyBorder="1"/>
    <xf numFmtId="0" fontId="0" fillId="25" borderId="5" xfId="0" applyFont="1" applyFill="1" applyBorder="1"/>
    <xf numFmtId="3" fontId="9" fillId="26" borderId="6" xfId="0" applyNumberFormat="1" applyFont="1" applyFill="1" applyBorder="1"/>
    <xf numFmtId="165" fontId="8" fillId="25" borderId="13" xfId="2" applyNumberFormat="1" applyFont="1" applyFill="1" applyBorder="1"/>
    <xf numFmtId="0" fontId="15" fillId="19" borderId="41" xfId="0" applyFont="1" applyFill="1" applyBorder="1" applyProtection="1"/>
    <xf numFmtId="0" fontId="0" fillId="20" borderId="41" xfId="0" applyFill="1" applyBorder="1" applyProtection="1"/>
    <xf numFmtId="0" fontId="0" fillId="21" borderId="65" xfId="0" applyFill="1" applyBorder="1" applyProtection="1"/>
    <xf numFmtId="0" fontId="0" fillId="21" borderId="66" xfId="0" applyFill="1" applyBorder="1" applyProtection="1"/>
    <xf numFmtId="0" fontId="0" fillId="21" borderId="67" xfId="0" applyFill="1" applyBorder="1" applyProtection="1"/>
    <xf numFmtId="0" fontId="0" fillId="19" borderId="71" xfId="0" applyFill="1" applyBorder="1" applyProtection="1"/>
    <xf numFmtId="0" fontId="0" fillId="36" borderId="0" xfId="0" applyFill="1" applyBorder="1" applyProtection="1"/>
    <xf numFmtId="0" fontId="14" fillId="36" borderId="0" xfId="0" applyFont="1" applyFill="1" applyBorder="1" applyAlignment="1" applyProtection="1">
      <alignment horizontal="center" vertical="center"/>
    </xf>
    <xf numFmtId="0" fontId="0" fillId="36" borderId="16" xfId="0" applyFill="1" applyBorder="1" applyProtection="1"/>
    <xf numFmtId="0" fontId="21" fillId="36" borderId="68" xfId="0" applyFont="1" applyFill="1" applyBorder="1" applyAlignment="1" applyProtection="1">
      <alignment vertical="center" textRotation="90" wrapText="1"/>
    </xf>
    <xf numFmtId="0" fontId="21" fillId="36" borderId="69" xfId="0" applyFont="1" applyFill="1" applyBorder="1" applyAlignment="1" applyProtection="1">
      <alignment vertical="center" textRotation="90" wrapText="1"/>
    </xf>
    <xf numFmtId="0" fontId="21" fillId="36" borderId="70" xfId="0" applyFont="1" applyFill="1" applyBorder="1" applyAlignment="1" applyProtection="1">
      <alignment vertical="center" textRotation="90" wrapText="1"/>
    </xf>
    <xf numFmtId="0" fontId="21" fillId="36" borderId="72" xfId="0" applyFont="1" applyFill="1" applyBorder="1" applyAlignment="1" applyProtection="1">
      <alignment vertical="center" textRotation="90" wrapText="1"/>
    </xf>
    <xf numFmtId="0" fontId="21" fillId="36" borderId="0" xfId="0" applyFont="1" applyFill="1" applyBorder="1" applyAlignment="1" applyProtection="1">
      <alignment vertical="center" textRotation="90" wrapText="1"/>
    </xf>
    <xf numFmtId="0" fontId="21" fillId="36" borderId="16" xfId="0" applyFont="1" applyFill="1" applyBorder="1" applyAlignment="1" applyProtection="1">
      <alignment vertical="center" textRotation="90" wrapText="1"/>
    </xf>
    <xf numFmtId="0" fontId="12" fillId="25" borderId="2" xfId="0" applyFont="1" applyFill="1" applyBorder="1" applyProtection="1"/>
    <xf numFmtId="0" fontId="12" fillId="25" borderId="14" xfId="0" applyFont="1" applyFill="1" applyBorder="1" applyProtection="1"/>
    <xf numFmtId="0" fontId="42" fillId="25" borderId="0" xfId="0" applyFont="1" applyFill="1" applyBorder="1" applyAlignment="1" applyProtection="1">
      <alignment horizontal="left" vertical="top"/>
    </xf>
    <xf numFmtId="0" fontId="12" fillId="25" borderId="1" xfId="0" applyFont="1" applyFill="1" applyBorder="1" applyProtection="1"/>
    <xf numFmtId="43" fontId="20" fillId="25" borderId="12" xfId="2" applyFont="1" applyFill="1" applyBorder="1" applyAlignment="1" applyProtection="1">
      <alignment horizontal="center" vertical="center"/>
    </xf>
    <xf numFmtId="0" fontId="12" fillId="25" borderId="13" xfId="0" applyFont="1" applyFill="1" applyBorder="1" applyProtection="1"/>
    <xf numFmtId="165" fontId="20" fillId="25" borderId="0" xfId="2" applyNumberFormat="1" applyFont="1" applyFill="1" applyBorder="1" applyAlignment="1" applyProtection="1">
      <alignment horizontal="center" vertical="center"/>
    </xf>
    <xf numFmtId="43" fontId="20" fillId="25" borderId="0" xfId="2" applyNumberFormat="1" applyFont="1" applyFill="1" applyBorder="1" applyAlignment="1" applyProtection="1">
      <alignment horizontal="center" vertical="center"/>
    </xf>
    <xf numFmtId="0" fontId="12" fillId="25" borderId="3" xfId="0" applyFont="1" applyFill="1" applyBorder="1" applyProtection="1"/>
    <xf numFmtId="0" fontId="12" fillId="25" borderId="17" xfId="0" applyFont="1" applyFill="1" applyBorder="1" applyProtection="1"/>
    <xf numFmtId="0" fontId="20" fillId="25" borderId="0" xfId="0" applyFont="1" applyFill="1" applyBorder="1" applyAlignment="1" applyProtection="1">
      <alignment vertical="center"/>
    </xf>
    <xf numFmtId="9" fontId="20" fillId="25" borderId="0" xfId="0" applyNumberFormat="1" applyFont="1" applyFill="1" applyBorder="1" applyAlignment="1" applyProtection="1">
      <alignment horizontal="center" vertical="center"/>
    </xf>
    <xf numFmtId="0" fontId="12" fillId="25" borderId="12" xfId="0" applyFont="1" applyFill="1" applyBorder="1" applyProtection="1"/>
    <xf numFmtId="165" fontId="20" fillId="25" borderId="13" xfId="2" applyNumberFormat="1" applyFont="1" applyFill="1" applyBorder="1" applyAlignment="1" applyProtection="1">
      <alignment horizontal="center" vertical="center"/>
    </xf>
    <xf numFmtId="0" fontId="20" fillId="25" borderId="3" xfId="0" applyFont="1" applyFill="1" applyBorder="1" applyAlignment="1" applyProtection="1">
      <alignment vertical="center"/>
    </xf>
    <xf numFmtId="0" fontId="20" fillId="25" borderId="16" xfId="0" applyFont="1" applyFill="1" applyBorder="1" applyAlignment="1" applyProtection="1">
      <alignment vertical="center"/>
    </xf>
    <xf numFmtId="0" fontId="12" fillId="25" borderId="16" xfId="0" applyFont="1" applyFill="1" applyBorder="1" applyProtection="1"/>
    <xf numFmtId="165" fontId="20" fillId="25" borderId="17" xfId="2" applyNumberFormat="1" applyFont="1" applyFill="1" applyBorder="1" applyAlignment="1" applyProtection="1">
      <alignment horizontal="center" vertical="center"/>
    </xf>
    <xf numFmtId="43" fontId="20" fillId="25" borderId="13" xfId="0" applyNumberFormat="1" applyFont="1" applyFill="1" applyBorder="1" applyAlignment="1" applyProtection="1">
      <alignment horizontal="center" vertical="center"/>
    </xf>
    <xf numFmtId="43" fontId="20" fillId="25" borderId="14" xfId="2" applyNumberFormat="1" applyFont="1" applyFill="1" applyBorder="1" applyAlignment="1" applyProtection="1">
      <alignment horizontal="center" vertical="center"/>
    </xf>
    <xf numFmtId="0" fontId="20" fillId="25" borderId="3" xfId="0" applyFont="1" applyFill="1" applyBorder="1" applyAlignment="1" applyProtection="1"/>
    <xf numFmtId="0" fontId="20" fillId="25" borderId="0" xfId="0" applyFont="1" applyFill="1" applyBorder="1" applyAlignment="1" applyProtection="1"/>
    <xf numFmtId="9" fontId="20" fillId="25" borderId="13" xfId="0" applyNumberFormat="1" applyFont="1" applyFill="1" applyBorder="1" applyAlignment="1" applyProtection="1">
      <alignment horizontal="center" vertical="center"/>
    </xf>
    <xf numFmtId="43" fontId="20" fillId="25" borderId="14" xfId="2" applyFont="1" applyFill="1" applyBorder="1" applyAlignment="1" applyProtection="1">
      <alignment horizontal="center" vertical="center"/>
    </xf>
    <xf numFmtId="0" fontId="43" fillId="25" borderId="0" xfId="0" applyFont="1" applyFill="1" applyBorder="1" applyAlignment="1" applyProtection="1">
      <alignment vertical="center"/>
    </xf>
    <xf numFmtId="3" fontId="12" fillId="25" borderId="3" xfId="0" applyNumberFormat="1" applyFont="1" applyFill="1" applyBorder="1" applyProtection="1"/>
    <xf numFmtId="0" fontId="42" fillId="25" borderId="16" xfId="0" applyFont="1" applyFill="1" applyBorder="1" applyProtection="1"/>
    <xf numFmtId="0" fontId="43" fillId="25" borderId="16" xfId="0" applyFont="1" applyFill="1" applyBorder="1" applyAlignment="1" applyProtection="1">
      <alignment vertical="center"/>
    </xf>
    <xf numFmtId="0" fontId="44" fillId="34" borderId="21" xfId="0" applyFont="1" applyFill="1" applyBorder="1" applyProtection="1"/>
    <xf numFmtId="0" fontId="12" fillId="34" borderId="21" xfId="0" applyFont="1" applyFill="1" applyBorder="1" applyProtection="1"/>
    <xf numFmtId="0" fontId="12" fillId="34" borderId="15" xfId="0" applyFont="1" applyFill="1" applyBorder="1" applyProtection="1"/>
    <xf numFmtId="0" fontId="12" fillId="34" borderId="29" xfId="0" applyFont="1" applyFill="1" applyBorder="1" applyProtection="1"/>
    <xf numFmtId="0" fontId="44" fillId="34" borderId="29" xfId="0" applyFont="1" applyFill="1" applyBorder="1" applyProtection="1"/>
    <xf numFmtId="0" fontId="44" fillId="34" borderId="15" xfId="0" applyFont="1" applyFill="1" applyBorder="1" applyProtection="1"/>
    <xf numFmtId="0" fontId="4" fillId="34" borderId="5" xfId="0" applyFont="1" applyFill="1" applyBorder="1" applyAlignment="1">
      <alignment horizontal="center" vertical="center"/>
    </xf>
    <xf numFmtId="0" fontId="4" fillId="34" borderId="9" xfId="0" applyFont="1" applyFill="1" applyBorder="1" applyAlignment="1">
      <alignment horizontal="center" vertical="center"/>
    </xf>
    <xf numFmtId="3" fontId="8" fillId="26" borderId="0" xfId="0" applyNumberFormat="1" applyFont="1" applyFill="1" applyBorder="1"/>
    <xf numFmtId="0" fontId="8" fillId="33" borderId="0" xfId="0" applyFont="1" applyFill="1" applyBorder="1"/>
    <xf numFmtId="43" fontId="8" fillId="31" borderId="9" xfId="2" applyFont="1" applyFill="1" applyBorder="1"/>
    <xf numFmtId="0" fontId="6" fillId="6" borderId="5" xfId="0" applyFont="1" applyFill="1" applyBorder="1" applyAlignment="1" applyProtection="1">
      <alignment horizontal="center"/>
      <protection locked="0"/>
    </xf>
    <xf numFmtId="9" fontId="11" fillId="6" borderId="5" xfId="0" applyNumberFormat="1" applyFont="1" applyFill="1" applyBorder="1" applyAlignment="1" applyProtection="1">
      <alignment horizontal="center"/>
      <protection locked="0"/>
    </xf>
    <xf numFmtId="0" fontId="20" fillId="25" borderId="0" xfId="0" applyFont="1" applyFill="1" applyBorder="1" applyAlignment="1" applyProtection="1">
      <alignment horizontal="left" vertical="center"/>
    </xf>
    <xf numFmtId="165" fontId="20" fillId="25" borderId="16" xfId="2" applyNumberFormat="1" applyFont="1" applyFill="1" applyBorder="1" applyAlignment="1" applyProtection="1">
      <alignment horizontal="center" vertical="center"/>
    </xf>
    <xf numFmtId="9" fontId="42" fillId="25" borderId="12" xfId="0" applyNumberFormat="1" applyFont="1" applyFill="1" applyBorder="1" applyAlignment="1" applyProtection="1">
      <alignment horizontal="center" vertical="center"/>
    </xf>
    <xf numFmtId="9" fontId="42" fillId="25" borderId="0" xfId="0" applyNumberFormat="1" applyFont="1" applyFill="1" applyBorder="1" applyAlignment="1" applyProtection="1">
      <alignment horizontal="center" vertical="center"/>
    </xf>
    <xf numFmtId="0" fontId="12" fillId="25" borderId="16" xfId="0" applyFont="1" applyFill="1" applyBorder="1" applyAlignment="1" applyProtection="1">
      <alignment vertical="center"/>
    </xf>
    <xf numFmtId="0" fontId="6" fillId="26" borderId="0" xfId="0" applyFont="1" applyFill="1" applyBorder="1" applyAlignment="1">
      <alignment horizontal="left"/>
    </xf>
    <xf numFmtId="9" fontId="24" fillId="26" borderId="0" xfId="1" applyNumberFormat="1" applyFont="1" applyFill="1" applyBorder="1"/>
    <xf numFmtId="9" fontId="24" fillId="26" borderId="0" xfId="1" applyFont="1" applyFill="1" applyBorder="1"/>
    <xf numFmtId="0" fontId="17" fillId="38" borderId="0" xfId="0" applyFont="1" applyFill="1" applyBorder="1" applyAlignment="1" applyProtection="1">
      <alignment horizontal="left" vertical="top" wrapText="1"/>
    </xf>
    <xf numFmtId="0" fontId="17" fillId="38" borderId="42" xfId="0" applyFont="1" applyFill="1" applyBorder="1" applyAlignment="1" applyProtection="1">
      <alignment horizontal="left" vertical="top" wrapText="1"/>
    </xf>
    <xf numFmtId="0" fontId="17" fillId="25" borderId="0" xfId="0" applyFont="1" applyFill="1" applyBorder="1" applyAlignment="1" applyProtection="1">
      <alignment horizontal="left" vertical="top" wrapText="1"/>
    </xf>
    <xf numFmtId="0" fontId="17" fillId="25" borderId="42" xfId="0" applyFont="1" applyFill="1" applyBorder="1" applyAlignment="1" applyProtection="1">
      <alignment horizontal="left" vertical="top" wrapText="1"/>
    </xf>
    <xf numFmtId="0" fontId="6" fillId="38" borderId="36" xfId="0" applyFont="1" applyFill="1" applyBorder="1" applyAlignment="1" applyProtection="1">
      <alignment horizontal="left" vertical="top" wrapText="1"/>
    </xf>
    <xf numFmtId="0" fontId="6" fillId="38" borderId="0" xfId="0" applyFont="1" applyFill="1" applyBorder="1" applyAlignment="1" applyProtection="1">
      <alignment horizontal="left" vertical="top" wrapText="1"/>
    </xf>
    <xf numFmtId="0" fontId="6" fillId="25" borderId="36" xfId="0" applyFont="1" applyFill="1" applyBorder="1" applyAlignment="1" applyProtection="1">
      <alignment horizontal="left" vertical="top" wrapText="1"/>
    </xf>
    <xf numFmtId="0" fontId="17" fillId="25" borderId="36" xfId="0" applyFont="1" applyFill="1" applyBorder="1" applyAlignment="1" applyProtection="1">
      <alignment horizontal="left" vertical="top" wrapText="1"/>
    </xf>
    <xf numFmtId="0" fontId="6" fillId="38" borderId="0" xfId="0" applyFont="1" applyFill="1" applyBorder="1" applyAlignment="1" applyProtection="1">
      <alignment horizontal="center" vertical="center"/>
    </xf>
    <xf numFmtId="0" fontId="6" fillId="25" borderId="0" xfId="0" applyFont="1" applyFill="1" applyBorder="1" applyAlignment="1" applyProtection="1">
      <alignment horizontal="left" vertical="top" wrapText="1"/>
    </xf>
    <xf numFmtId="0" fontId="17" fillId="38" borderId="36" xfId="0" applyFont="1" applyFill="1" applyBorder="1" applyAlignment="1" applyProtection="1">
      <alignment horizontal="left" vertical="top" wrapText="1"/>
    </xf>
    <xf numFmtId="0" fontId="22" fillId="25" borderId="0" xfId="0" applyFont="1" applyFill="1" applyBorder="1" applyAlignment="1" applyProtection="1">
      <alignment horizontal="center"/>
    </xf>
    <xf numFmtId="0" fontId="17" fillId="38" borderId="0" xfId="0" applyFont="1" applyFill="1" applyBorder="1" applyAlignment="1" applyProtection="1">
      <alignment horizontal="center"/>
    </xf>
    <xf numFmtId="0" fontId="17" fillId="25" borderId="0" xfId="0" applyFont="1" applyFill="1" applyBorder="1" applyAlignment="1" applyProtection="1">
      <alignment horizontal="center"/>
    </xf>
    <xf numFmtId="0" fontId="12" fillId="27" borderId="49" xfId="0" applyFont="1" applyFill="1" applyBorder="1" applyProtection="1"/>
    <xf numFmtId="0" fontId="12" fillId="27" borderId="0" xfId="0" applyFont="1" applyFill="1" applyProtection="1"/>
    <xf numFmtId="0" fontId="12" fillId="27" borderId="37" xfId="0" applyFont="1" applyFill="1" applyBorder="1" applyProtection="1"/>
    <xf numFmtId="0" fontId="12" fillId="25" borderId="0" xfId="0" applyFont="1" applyFill="1" applyProtection="1"/>
    <xf numFmtId="0" fontId="12" fillId="38" borderId="0" xfId="0" applyFont="1" applyFill="1" applyProtection="1"/>
    <xf numFmtId="0" fontId="12" fillId="38" borderId="43" xfId="0" applyFont="1" applyFill="1" applyBorder="1" applyProtection="1"/>
    <xf numFmtId="0" fontId="12" fillId="27" borderId="46" xfId="0" applyFont="1" applyFill="1" applyBorder="1" applyProtection="1"/>
    <xf numFmtId="0" fontId="12" fillId="28" borderId="0" xfId="0" applyFont="1" applyFill="1" applyProtection="1"/>
    <xf numFmtId="0" fontId="12" fillId="27" borderId="40" xfId="0" applyFont="1" applyFill="1" applyBorder="1" applyProtection="1"/>
    <xf numFmtId="0" fontId="12" fillId="27" borderId="42" xfId="0" applyFont="1" applyFill="1" applyBorder="1" applyProtection="1"/>
    <xf numFmtId="0" fontId="17" fillId="25" borderId="28" xfId="0" applyFont="1" applyFill="1" applyBorder="1" applyAlignment="1" applyProtection="1">
      <alignment horizontal="center" vertical="center"/>
    </xf>
    <xf numFmtId="0" fontId="12" fillId="25" borderId="44" xfId="0" applyFont="1" applyFill="1" applyBorder="1" applyProtection="1"/>
    <xf numFmtId="0" fontId="12" fillId="25" borderId="19" xfId="0" applyFont="1" applyFill="1" applyBorder="1" applyProtection="1"/>
    <xf numFmtId="0" fontId="17" fillId="25" borderId="42" xfId="0" applyFont="1" applyFill="1" applyBorder="1" applyAlignment="1" applyProtection="1">
      <alignment horizontal="left"/>
    </xf>
    <xf numFmtId="0" fontId="12" fillId="25" borderId="35" xfId="0" applyFont="1" applyFill="1" applyBorder="1" applyProtection="1"/>
    <xf numFmtId="0" fontId="17" fillId="38" borderId="28" xfId="0" applyFont="1" applyFill="1" applyBorder="1" applyAlignment="1" applyProtection="1">
      <alignment horizontal="center" vertical="center"/>
    </xf>
    <xf numFmtId="0" fontId="12" fillId="38" borderId="44" xfId="0" applyFont="1" applyFill="1" applyBorder="1" applyProtection="1"/>
    <xf numFmtId="0" fontId="12" fillId="38" borderId="19" xfId="0" applyFont="1" applyFill="1" applyBorder="1" applyProtection="1"/>
    <xf numFmtId="0" fontId="17" fillId="38" borderId="42" xfId="0" applyFont="1" applyFill="1" applyBorder="1" applyAlignment="1" applyProtection="1">
      <alignment horizontal="left"/>
    </xf>
    <xf numFmtId="0" fontId="12" fillId="38" borderId="35" xfId="0" applyFont="1" applyFill="1" applyBorder="1" applyProtection="1"/>
    <xf numFmtId="0" fontId="17" fillId="38" borderId="0" xfId="0" applyFont="1" applyFill="1" applyBorder="1" applyAlignment="1" applyProtection="1">
      <alignment horizontal="left"/>
    </xf>
    <xf numFmtId="0" fontId="0" fillId="0" borderId="10" xfId="0" applyBorder="1" applyAlignment="1">
      <alignment horizontal="center" vertical="center"/>
    </xf>
    <xf numFmtId="0" fontId="0" fillId="25" borderId="10" xfId="0" applyFill="1" applyBorder="1" applyAlignment="1">
      <alignment vertical="center" wrapText="1" shrinkToFit="1"/>
    </xf>
    <xf numFmtId="0" fontId="2" fillId="25" borderId="10" xfId="0" applyFont="1" applyFill="1" applyBorder="1" applyAlignment="1">
      <alignment vertical="center" wrapText="1" shrinkToFit="1"/>
    </xf>
    <xf numFmtId="0" fontId="2" fillId="25" borderId="10" xfId="0" applyFont="1" applyFill="1" applyBorder="1" applyAlignment="1">
      <alignment vertical="center" shrinkToFit="1"/>
    </xf>
    <xf numFmtId="0" fontId="1" fillId="25" borderId="10" xfId="0" applyFont="1" applyFill="1" applyBorder="1" applyAlignment="1">
      <alignment vertical="center" wrapText="1" shrinkToFit="1"/>
    </xf>
    <xf numFmtId="0" fontId="1" fillId="25" borderId="10" xfId="0" applyFont="1" applyFill="1" applyBorder="1" applyAlignment="1">
      <alignment vertical="center" shrinkToFit="1"/>
    </xf>
    <xf numFmtId="0" fontId="38" fillId="31" borderId="7" xfId="0" applyFont="1" applyFill="1" applyBorder="1"/>
    <xf numFmtId="0" fontId="50" fillId="25" borderId="10" xfId="0" applyFont="1" applyFill="1" applyBorder="1" applyAlignment="1" applyProtection="1">
      <alignment horizontal="left" vertical="center"/>
    </xf>
    <xf numFmtId="0" fontId="46" fillId="26" borderId="0" xfId="0" applyFont="1" applyFill="1" applyAlignment="1">
      <alignment vertical="center" wrapText="1"/>
    </xf>
    <xf numFmtId="0" fontId="47" fillId="26" borderId="0" xfId="0" applyFont="1" applyFill="1" applyAlignment="1">
      <alignment vertical="center" wrapText="1"/>
    </xf>
    <xf numFmtId="0" fontId="0" fillId="11" borderId="7" xfId="0" applyFill="1" applyBorder="1" applyAlignment="1">
      <alignment horizontal="center" vertical="center" textRotation="90"/>
    </xf>
    <xf numFmtId="0" fontId="0" fillId="11" borderId="8" xfId="0" applyFill="1" applyBorder="1" applyAlignment="1">
      <alignment horizontal="center" vertical="center" textRotation="90"/>
    </xf>
    <xf numFmtId="0" fontId="0" fillId="11" borderId="9" xfId="0" applyFill="1" applyBorder="1" applyAlignment="1">
      <alignment horizontal="center" vertical="center" textRotation="90"/>
    </xf>
    <xf numFmtId="0" fontId="0" fillId="11" borderId="7" xfId="0" applyFill="1" applyBorder="1" applyAlignment="1">
      <alignment horizontal="center" vertical="center" textRotation="90" wrapText="1"/>
    </xf>
    <xf numFmtId="0" fontId="0" fillId="11" borderId="8" xfId="0" applyFill="1" applyBorder="1" applyAlignment="1">
      <alignment horizontal="center" vertical="center" textRotation="90" wrapText="1"/>
    </xf>
    <xf numFmtId="0" fontId="0" fillId="11" borderId="9" xfId="0" applyFill="1" applyBorder="1" applyAlignment="1">
      <alignment horizontal="center" vertical="center" textRotation="90" wrapText="1"/>
    </xf>
    <xf numFmtId="0" fontId="12" fillId="36" borderId="12" xfId="0" applyFont="1" applyFill="1" applyBorder="1" applyAlignment="1">
      <alignment horizontal="center"/>
    </xf>
    <xf numFmtId="0" fontId="12" fillId="36" borderId="62" xfId="0" applyFont="1" applyFill="1" applyBorder="1" applyAlignment="1">
      <alignment horizontal="center"/>
    </xf>
    <xf numFmtId="0" fontId="12" fillId="36" borderId="0" xfId="0" applyFont="1" applyFill="1" applyBorder="1" applyAlignment="1">
      <alignment horizontal="center"/>
    </xf>
    <xf numFmtId="0" fontId="12" fillId="36" borderId="42" xfId="0" applyFont="1" applyFill="1" applyBorder="1" applyAlignment="1">
      <alignment horizontal="center"/>
    </xf>
    <xf numFmtId="0" fontId="12" fillId="36" borderId="16" xfId="0" applyFont="1" applyFill="1" applyBorder="1" applyAlignment="1">
      <alignment horizontal="center"/>
    </xf>
    <xf numFmtId="0" fontId="12" fillId="36" borderId="60" xfId="0" applyFont="1" applyFill="1" applyBorder="1" applyAlignment="1">
      <alignment horizontal="center"/>
    </xf>
    <xf numFmtId="0" fontId="12" fillId="36" borderId="40" xfId="0" applyFont="1" applyFill="1" applyBorder="1" applyAlignment="1">
      <alignment horizontal="center"/>
    </xf>
    <xf numFmtId="0" fontId="12" fillId="36" borderId="14" xfId="0" applyFont="1" applyFill="1" applyBorder="1" applyAlignment="1">
      <alignment horizontal="center"/>
    </xf>
    <xf numFmtId="0" fontId="12" fillId="36" borderId="64" xfId="0" applyFont="1" applyFill="1" applyBorder="1" applyAlignment="1">
      <alignment horizontal="center"/>
    </xf>
    <xf numFmtId="0" fontId="12" fillId="36" borderId="17" xfId="0" applyFont="1" applyFill="1" applyBorder="1" applyAlignment="1">
      <alignment horizontal="center"/>
    </xf>
    <xf numFmtId="0" fontId="17" fillId="38" borderId="4" xfId="0" applyFont="1" applyFill="1" applyBorder="1" applyAlignment="1" applyProtection="1">
      <alignment horizontal="center" vertical="center" wrapText="1"/>
    </xf>
    <xf numFmtId="0" fontId="17" fillId="38" borderId="21" xfId="0" applyFont="1" applyFill="1" applyBorder="1" applyAlignment="1" applyProtection="1">
      <alignment horizontal="center" vertical="center" wrapText="1"/>
    </xf>
    <xf numFmtId="0" fontId="17" fillId="38" borderId="20" xfId="0" applyFont="1" applyFill="1" applyBorder="1" applyAlignment="1" applyProtection="1">
      <alignment horizontal="center" vertical="center" wrapText="1"/>
    </xf>
    <xf numFmtId="0" fontId="33" fillId="37" borderId="0" xfId="0" applyFont="1" applyFill="1" applyBorder="1" applyAlignment="1">
      <alignment horizontal="center" wrapText="1"/>
    </xf>
    <xf numFmtId="0" fontId="17" fillId="38" borderId="19" xfId="0" applyFont="1" applyFill="1" applyBorder="1" applyAlignment="1" applyProtection="1">
      <alignment horizontal="left" vertical="top" wrapText="1"/>
    </xf>
    <xf numFmtId="0" fontId="17" fillId="38" borderId="39" xfId="0" applyFont="1" applyFill="1" applyBorder="1" applyAlignment="1" applyProtection="1">
      <alignment horizontal="left" vertical="top" wrapText="1"/>
    </xf>
    <xf numFmtId="0" fontId="17" fillId="38" borderId="36" xfId="0" applyFont="1" applyFill="1" applyBorder="1" applyAlignment="1" applyProtection="1">
      <alignment horizontal="left" vertical="top" wrapText="1"/>
    </xf>
    <xf numFmtId="0" fontId="22" fillId="6" borderId="51" xfId="0" applyFont="1" applyFill="1" applyBorder="1" applyAlignment="1" applyProtection="1">
      <alignment horizontal="center"/>
      <protection locked="0"/>
    </xf>
    <xf numFmtId="0" fontId="22" fillId="6" borderId="53" xfId="0" applyFont="1" applyFill="1" applyBorder="1" applyAlignment="1" applyProtection="1">
      <alignment horizontal="center"/>
      <protection locked="0"/>
    </xf>
    <xf numFmtId="0" fontId="22" fillId="6" borderId="6" xfId="0" applyFont="1" applyFill="1" applyBorder="1" applyAlignment="1" applyProtection="1">
      <alignment horizontal="center" vertical="center"/>
      <protection locked="0"/>
    </xf>
    <xf numFmtId="0" fontId="22" fillId="6" borderId="11" xfId="0" applyFont="1" applyFill="1" applyBorder="1" applyAlignment="1" applyProtection="1">
      <alignment horizontal="center" vertical="center"/>
      <protection locked="0"/>
    </xf>
    <xf numFmtId="0" fontId="17" fillId="25" borderId="19" xfId="0" applyFont="1" applyFill="1" applyBorder="1" applyAlignment="1" applyProtection="1">
      <alignment horizontal="left" vertical="top" wrapText="1"/>
    </xf>
    <xf numFmtId="0" fontId="17" fillId="25" borderId="39" xfId="0" applyFont="1" applyFill="1" applyBorder="1" applyAlignment="1" applyProtection="1">
      <alignment horizontal="left" vertical="top" wrapText="1"/>
    </xf>
    <xf numFmtId="0" fontId="17" fillId="25" borderId="19" xfId="0" applyFont="1" applyFill="1" applyBorder="1" applyAlignment="1" applyProtection="1">
      <alignment horizontal="left" vertical="center" wrapText="1"/>
    </xf>
    <xf numFmtId="0" fontId="17" fillId="25" borderId="39" xfId="0" applyFont="1" applyFill="1" applyBorder="1" applyAlignment="1" applyProtection="1">
      <alignment horizontal="left" vertical="center" wrapText="1"/>
    </xf>
    <xf numFmtId="0" fontId="17" fillId="38" borderId="38" xfId="0" applyFont="1" applyFill="1" applyBorder="1" applyAlignment="1" applyProtection="1">
      <alignment horizontal="left" vertical="top" wrapText="1"/>
    </xf>
    <xf numFmtId="0" fontId="17" fillId="38" borderId="0" xfId="0" applyFont="1" applyFill="1" applyBorder="1" applyAlignment="1" applyProtection="1">
      <alignment horizontal="left" vertical="top" wrapText="1"/>
    </xf>
    <xf numFmtId="0" fontId="17" fillId="38" borderId="42" xfId="0" applyFont="1" applyFill="1" applyBorder="1" applyAlignment="1" applyProtection="1">
      <alignment horizontal="left" vertical="top" wrapText="1"/>
    </xf>
    <xf numFmtId="0" fontId="22" fillId="6" borderId="6" xfId="0" applyFont="1" applyFill="1" applyBorder="1" applyAlignment="1" applyProtection="1">
      <alignment horizontal="center"/>
      <protection locked="0"/>
    </xf>
    <xf numFmtId="0" fontId="22" fillId="6" borderId="11" xfId="0" applyFont="1" applyFill="1" applyBorder="1" applyAlignment="1" applyProtection="1">
      <alignment horizontal="center"/>
      <protection locked="0"/>
    </xf>
    <xf numFmtId="0" fontId="6" fillId="25" borderId="36" xfId="0" applyFont="1" applyFill="1" applyBorder="1" applyAlignment="1" applyProtection="1">
      <alignment horizontal="left" vertical="top" wrapText="1"/>
    </xf>
    <xf numFmtId="0" fontId="6" fillId="38" borderId="36" xfId="0" applyFont="1" applyFill="1" applyBorder="1" applyAlignment="1" applyProtection="1">
      <alignment horizontal="left" vertical="top" wrapText="1"/>
    </xf>
    <xf numFmtId="0" fontId="22" fillId="6" borderId="6" xfId="0" applyFont="1" applyFill="1" applyBorder="1" applyAlignment="1" applyProtection="1">
      <alignment horizontal="center" vertical="center" wrapText="1"/>
      <protection locked="0"/>
    </xf>
    <xf numFmtId="0" fontId="22" fillId="6" borderId="11" xfId="0" applyFont="1" applyFill="1" applyBorder="1" applyAlignment="1" applyProtection="1">
      <alignment horizontal="center" vertical="center" wrapText="1"/>
      <protection locked="0"/>
    </xf>
    <xf numFmtId="0" fontId="34" fillId="37" borderId="0" xfId="0" applyFont="1" applyFill="1" applyBorder="1" applyAlignment="1" applyProtection="1">
      <alignment horizontal="center" vertical="center" wrapText="1"/>
    </xf>
    <xf numFmtId="0" fontId="34" fillId="37" borderId="42" xfId="0" applyFont="1" applyFill="1" applyBorder="1" applyAlignment="1" applyProtection="1">
      <alignment horizontal="center" vertical="center" wrapText="1"/>
    </xf>
    <xf numFmtId="0" fontId="40" fillId="30" borderId="46" xfId="0" applyFont="1" applyFill="1" applyBorder="1" applyAlignment="1" applyProtection="1">
      <alignment horizontal="center" vertical="center" textRotation="90" wrapText="1"/>
    </xf>
    <xf numFmtId="0" fontId="40" fillId="30" borderId="50" xfId="0" applyFont="1" applyFill="1" applyBorder="1" applyAlignment="1" applyProtection="1">
      <alignment horizontal="center" vertical="center" textRotation="90" wrapText="1"/>
    </xf>
    <xf numFmtId="0" fontId="6" fillId="38" borderId="0" xfId="0" applyFont="1" applyFill="1" applyBorder="1" applyAlignment="1" applyProtection="1">
      <alignment horizontal="left" vertical="top" wrapText="1"/>
    </xf>
    <xf numFmtId="0" fontId="17" fillId="25" borderId="38" xfId="0" applyFont="1" applyFill="1" applyBorder="1" applyAlignment="1" applyProtection="1">
      <alignment horizontal="left" vertical="top" wrapText="1"/>
    </xf>
    <xf numFmtId="0" fontId="17" fillId="25" borderId="0" xfId="0" applyFont="1" applyFill="1" applyBorder="1" applyAlignment="1" applyProtection="1">
      <alignment horizontal="left" vertical="top" wrapText="1"/>
    </xf>
    <xf numFmtId="0" fontId="17" fillId="25" borderId="42" xfId="0" applyFont="1" applyFill="1" applyBorder="1" applyAlignment="1" applyProtection="1">
      <alignment horizontal="left" vertical="top" wrapText="1"/>
    </xf>
    <xf numFmtId="0" fontId="40" fillId="39" borderId="46" xfId="0" applyFont="1" applyFill="1" applyBorder="1" applyAlignment="1" applyProtection="1">
      <alignment horizontal="center" vertical="center" textRotation="90" wrapText="1"/>
    </xf>
    <xf numFmtId="0" fontId="40" fillId="39" borderId="54" xfId="0" applyFont="1" applyFill="1" applyBorder="1" applyAlignment="1" applyProtection="1">
      <alignment horizontal="center" vertical="center" textRotation="90" wrapText="1"/>
    </xf>
    <xf numFmtId="0" fontId="6" fillId="25" borderId="0" xfId="0" applyFont="1" applyFill="1" applyBorder="1" applyAlignment="1" applyProtection="1">
      <alignment horizontal="left" vertical="top" wrapText="1"/>
    </xf>
    <xf numFmtId="0" fontId="6" fillId="27" borderId="0" xfId="0" applyFont="1" applyFill="1" applyBorder="1" applyAlignment="1" applyProtection="1">
      <alignment horizontal="left" vertical="top" wrapText="1"/>
    </xf>
    <xf numFmtId="0" fontId="40" fillId="32" borderId="46" xfId="0" applyFont="1" applyFill="1" applyBorder="1" applyAlignment="1" applyProtection="1">
      <alignment horizontal="center" vertical="center" textRotation="90" wrapText="1"/>
    </xf>
    <xf numFmtId="0" fontId="37" fillId="36" borderId="0" xfId="0" applyFont="1" applyFill="1" applyBorder="1" applyAlignment="1" applyProtection="1">
      <alignment horizontal="center" vertical="top" wrapText="1"/>
    </xf>
    <xf numFmtId="0" fontId="30" fillId="25" borderId="0" xfId="0" applyFont="1" applyFill="1" applyBorder="1" applyAlignment="1" applyProtection="1">
      <alignment horizontal="left" vertical="top" wrapText="1"/>
    </xf>
    <xf numFmtId="0" fontId="30" fillId="25" borderId="42" xfId="0" applyFont="1" applyFill="1" applyBorder="1" applyAlignment="1" applyProtection="1">
      <alignment horizontal="left" vertical="top" wrapText="1"/>
    </xf>
    <xf numFmtId="0" fontId="22" fillId="38" borderId="0" xfId="0" applyFont="1" applyFill="1" applyAlignment="1" applyProtection="1">
      <alignment horizontal="left" vertical="top" wrapText="1"/>
    </xf>
    <xf numFmtId="0" fontId="17" fillId="25" borderId="0" xfId="0" applyFont="1" applyFill="1" applyBorder="1" applyAlignment="1" applyProtection="1">
      <alignment horizontal="left" wrapText="1"/>
    </xf>
    <xf numFmtId="0" fontId="17" fillId="25" borderId="36" xfId="0" applyFont="1" applyFill="1" applyBorder="1" applyAlignment="1" applyProtection="1">
      <alignment horizontal="left" vertical="top" wrapText="1"/>
    </xf>
    <xf numFmtId="0" fontId="22" fillId="6" borderId="51" xfId="0" applyFont="1" applyFill="1" applyBorder="1" applyAlignment="1" applyProtection="1">
      <alignment horizontal="left"/>
      <protection locked="0"/>
    </xf>
    <xf numFmtId="0" fontId="22" fillId="6" borderId="52" xfId="0" applyFont="1" applyFill="1" applyBorder="1" applyAlignment="1" applyProtection="1">
      <alignment horizontal="left"/>
      <protection locked="0"/>
    </xf>
    <xf numFmtId="0" fontId="22" fillId="6" borderId="53" xfId="0" applyFont="1" applyFill="1" applyBorder="1" applyAlignment="1" applyProtection="1">
      <alignment horizontal="left"/>
      <protection locked="0"/>
    </xf>
    <xf numFmtId="0" fontId="30" fillId="38" borderId="0" xfId="0" applyFont="1" applyFill="1" applyBorder="1" applyAlignment="1" applyProtection="1">
      <alignment horizontal="left" vertical="top" wrapText="1"/>
    </xf>
    <xf numFmtId="0" fontId="6" fillId="38" borderId="0" xfId="0" applyFont="1" applyFill="1" applyBorder="1" applyAlignment="1" applyProtection="1">
      <alignment horizontal="center" vertical="center"/>
    </xf>
    <xf numFmtId="0" fontId="22" fillId="6" borderId="6" xfId="0" applyFont="1" applyFill="1" applyBorder="1" applyAlignment="1" applyProtection="1">
      <alignment horizontal="left"/>
      <protection locked="0"/>
    </xf>
    <xf numFmtId="0" fontId="22" fillId="6" borderId="18" xfId="0" applyFont="1" applyFill="1" applyBorder="1" applyAlignment="1" applyProtection="1">
      <alignment horizontal="left"/>
      <protection locked="0"/>
    </xf>
    <xf numFmtId="0" fontId="22" fillId="6" borderId="11" xfId="0" applyFont="1" applyFill="1" applyBorder="1" applyAlignment="1" applyProtection="1">
      <alignment horizontal="left"/>
      <protection locked="0"/>
    </xf>
    <xf numFmtId="9" fontId="22" fillId="6" borderId="6" xfId="1" applyFont="1" applyFill="1" applyBorder="1" applyAlignment="1" applyProtection="1">
      <alignment horizontal="center"/>
      <protection locked="0"/>
    </xf>
    <xf numFmtId="9" fontId="22" fillId="6" borderId="11" xfId="1" applyFont="1" applyFill="1" applyBorder="1" applyAlignment="1" applyProtection="1">
      <alignment horizontal="center"/>
      <protection locked="0"/>
    </xf>
    <xf numFmtId="0" fontId="17" fillId="38" borderId="0" xfId="0" applyFont="1" applyFill="1" applyBorder="1" applyAlignment="1" applyProtection="1">
      <alignment horizontal="left" wrapText="1"/>
    </xf>
    <xf numFmtId="0" fontId="30" fillId="38" borderId="0" xfId="0" applyFont="1" applyFill="1" applyAlignment="1" applyProtection="1">
      <alignment horizontal="left" vertical="top" wrapText="1"/>
    </xf>
    <xf numFmtId="0" fontId="30" fillId="38" borderId="42" xfId="0" applyFont="1" applyFill="1" applyBorder="1" applyAlignment="1" applyProtection="1">
      <alignment horizontal="left" vertical="top" wrapText="1"/>
    </xf>
    <xf numFmtId="0" fontId="30" fillId="25" borderId="0" xfId="0" applyFont="1" applyFill="1" applyAlignment="1" applyProtection="1">
      <alignment horizontal="left" vertical="top" wrapText="1"/>
    </xf>
    <xf numFmtId="0" fontId="17" fillId="38" borderId="10" xfId="0" applyFont="1" applyFill="1" applyBorder="1" applyAlignment="1" applyProtection="1">
      <alignment horizontal="center" vertical="center" wrapText="1"/>
    </xf>
    <xf numFmtId="0" fontId="17" fillId="25" borderId="76" xfId="0" applyFont="1" applyFill="1" applyBorder="1" applyAlignment="1" applyProtection="1">
      <alignment horizontal="center" vertical="center" wrapText="1"/>
    </xf>
    <xf numFmtId="0" fontId="17" fillId="25" borderId="77" xfId="0" applyFont="1" applyFill="1" applyBorder="1" applyAlignment="1" applyProtection="1">
      <alignment horizontal="center" vertical="center" wrapText="1"/>
    </xf>
    <xf numFmtId="0" fontId="20" fillId="34" borderId="46" xfId="0" applyFont="1" applyFill="1" applyBorder="1" applyAlignment="1" applyProtection="1">
      <alignment horizontal="center" vertical="center" textRotation="90" wrapText="1"/>
    </xf>
    <xf numFmtId="0" fontId="6" fillId="38" borderId="41" xfId="0" applyFont="1" applyFill="1" applyBorder="1" applyAlignment="1" applyProtection="1">
      <alignment horizontal="left" vertical="top" wrapText="1"/>
    </xf>
    <xf numFmtId="0" fontId="17" fillId="38" borderId="10" xfId="0" applyFont="1" applyFill="1" applyBorder="1" applyAlignment="1" applyProtection="1">
      <alignment horizontal="left" vertical="center" wrapText="1"/>
    </xf>
    <xf numFmtId="0" fontId="12" fillId="38" borderId="0" xfId="0" applyFont="1" applyFill="1" applyAlignment="1" applyProtection="1">
      <alignment horizontal="left" vertical="top" wrapText="1"/>
    </xf>
    <xf numFmtId="0" fontId="35" fillId="37" borderId="55" xfId="0" applyFont="1" applyFill="1" applyBorder="1" applyAlignment="1" applyProtection="1">
      <alignment horizontal="center" vertical="center"/>
    </xf>
    <xf numFmtId="0" fontId="35" fillId="37" borderId="56" xfId="0" applyFont="1" applyFill="1" applyBorder="1" applyAlignment="1" applyProtection="1">
      <alignment horizontal="center" vertical="center"/>
    </xf>
    <xf numFmtId="0" fontId="12" fillId="38" borderId="0" xfId="0" applyFont="1" applyFill="1" applyBorder="1" applyAlignment="1" applyProtection="1">
      <alignment horizontal="center"/>
    </xf>
    <xf numFmtId="0" fontId="12" fillId="38" borderId="42" xfId="0" applyFont="1" applyFill="1" applyBorder="1" applyAlignment="1" applyProtection="1">
      <alignment horizontal="center"/>
    </xf>
    <xf numFmtId="0" fontId="20" fillId="35" borderId="46" xfId="0" applyFont="1" applyFill="1" applyBorder="1" applyAlignment="1" applyProtection="1">
      <alignment horizontal="center" vertical="center" textRotation="90"/>
    </xf>
    <xf numFmtId="0" fontId="20" fillId="35" borderId="47" xfId="0" applyFont="1" applyFill="1" applyBorder="1" applyAlignment="1" applyProtection="1">
      <alignment horizontal="center" vertical="center" textRotation="90"/>
    </xf>
    <xf numFmtId="0" fontId="17" fillId="38" borderId="0" xfId="0" applyFont="1" applyFill="1" applyBorder="1" applyAlignment="1" applyProtection="1">
      <alignment horizontal="left"/>
    </xf>
    <xf numFmtId="0" fontId="17" fillId="25" borderId="0" xfId="0" applyFont="1" applyFill="1" applyBorder="1" applyAlignment="1" applyProtection="1">
      <alignment horizontal="left"/>
    </xf>
    <xf numFmtId="0" fontId="33" fillId="36" borderId="5" xfId="0" applyFont="1" applyFill="1" applyBorder="1" applyAlignment="1">
      <alignment horizontal="center" vertical="center"/>
    </xf>
    <xf numFmtId="9" fontId="26" fillId="26" borderId="61" xfId="1" applyFont="1" applyFill="1" applyBorder="1" applyAlignment="1">
      <alignment horizontal="center" vertical="center"/>
    </xf>
    <xf numFmtId="9" fontId="26" fillId="26" borderId="14" xfId="1" applyFont="1" applyFill="1" applyBorder="1" applyAlignment="1">
      <alignment horizontal="center" vertical="center"/>
    </xf>
    <xf numFmtId="9" fontId="26" fillId="26" borderId="17" xfId="1" applyFont="1" applyFill="1" applyBorder="1" applyAlignment="1">
      <alignment horizontal="center" vertical="center"/>
    </xf>
    <xf numFmtId="0" fontId="32" fillId="6" borderId="7" xfId="0" applyFont="1" applyFill="1" applyBorder="1" applyAlignment="1" applyProtection="1">
      <alignment horizontal="center" vertical="center"/>
      <protection locked="0"/>
    </xf>
    <xf numFmtId="0" fontId="32" fillId="6" borderId="8" xfId="0" applyFont="1" applyFill="1" applyBorder="1" applyAlignment="1" applyProtection="1">
      <alignment horizontal="center" vertical="center"/>
      <protection locked="0"/>
    </xf>
    <xf numFmtId="0" fontId="32" fillId="6" borderId="9" xfId="0" applyFont="1" applyFill="1" applyBorder="1" applyAlignment="1" applyProtection="1">
      <alignment horizontal="center" vertical="center"/>
      <protection locked="0"/>
    </xf>
    <xf numFmtId="0" fontId="7" fillId="36" borderId="5" xfId="0" applyFont="1" applyFill="1" applyBorder="1" applyAlignment="1">
      <alignment horizontal="center"/>
    </xf>
    <xf numFmtId="0" fontId="7" fillId="36" borderId="6" xfId="0" applyFont="1" applyFill="1" applyBorder="1" applyAlignment="1">
      <alignment horizontal="center"/>
    </xf>
    <xf numFmtId="0" fontId="7" fillId="36" borderId="18" xfId="0" applyFont="1" applyFill="1" applyBorder="1" applyAlignment="1">
      <alignment horizontal="center"/>
    </xf>
    <xf numFmtId="0" fontId="7" fillId="36" borderId="11" xfId="0" applyFont="1" applyFill="1" applyBorder="1" applyAlignment="1">
      <alignment horizontal="center"/>
    </xf>
    <xf numFmtId="0" fontId="4" fillId="34" borderId="5" xfId="0" applyFont="1" applyFill="1" applyBorder="1" applyAlignment="1">
      <alignment horizontal="center" vertical="center"/>
    </xf>
    <xf numFmtId="0" fontId="7" fillId="36" borderId="7" xfId="0" applyFont="1" applyFill="1" applyBorder="1" applyAlignment="1">
      <alignment horizontal="center" vertical="center" textRotation="90" wrapText="1"/>
    </xf>
    <xf numFmtId="0" fontId="7" fillId="36" borderId="8" xfId="0" applyFont="1" applyFill="1" applyBorder="1" applyAlignment="1">
      <alignment horizontal="center" vertical="center" textRotation="90" wrapText="1"/>
    </xf>
    <xf numFmtId="0" fontId="7" fillId="36" borderId="9" xfId="0" applyFont="1" applyFill="1" applyBorder="1" applyAlignment="1">
      <alignment horizontal="center" vertical="center" textRotation="90" wrapText="1"/>
    </xf>
    <xf numFmtId="0" fontId="11" fillId="26" borderId="0" xfId="0" applyFont="1" applyFill="1" applyBorder="1" applyAlignment="1">
      <alignment horizontal="left"/>
    </xf>
    <xf numFmtId="0" fontId="33" fillId="36" borderId="7" xfId="0" applyFont="1" applyFill="1" applyBorder="1" applyAlignment="1">
      <alignment horizontal="center" vertical="center"/>
    </xf>
    <xf numFmtId="0" fontId="33" fillId="36" borderId="9" xfId="0" applyFont="1" applyFill="1" applyBorder="1" applyAlignment="1">
      <alignment horizontal="center" vertical="center"/>
    </xf>
    <xf numFmtId="165" fontId="4" fillId="34" borderId="5" xfId="2" applyNumberFormat="1" applyFont="1" applyFill="1" applyBorder="1" applyAlignment="1">
      <alignment horizontal="center" vertical="center"/>
    </xf>
    <xf numFmtId="0" fontId="6" fillId="36" borderId="13" xfId="0" applyFont="1" applyFill="1" applyBorder="1" applyAlignment="1">
      <alignment horizontal="center"/>
    </xf>
    <xf numFmtId="0" fontId="6" fillId="36" borderId="14" xfId="0" applyFont="1" applyFill="1" applyBorder="1" applyAlignment="1">
      <alignment horizontal="center"/>
    </xf>
    <xf numFmtId="0" fontId="6" fillId="36" borderId="17" xfId="0" applyFont="1" applyFill="1" applyBorder="1" applyAlignment="1">
      <alignment horizontal="center"/>
    </xf>
    <xf numFmtId="0" fontId="0" fillId="34" borderId="7" xfId="0" applyFill="1" applyBorder="1" applyAlignment="1">
      <alignment horizontal="center"/>
    </xf>
    <xf numFmtId="0" fontId="0" fillId="34" borderId="8" xfId="0" applyFill="1" applyBorder="1" applyAlignment="1">
      <alignment horizontal="center"/>
    </xf>
    <xf numFmtId="0" fontId="0" fillId="34" borderId="9" xfId="0" applyFill="1" applyBorder="1" applyAlignment="1">
      <alignment horizontal="center"/>
    </xf>
    <xf numFmtId="0" fontId="7" fillId="36" borderId="1" xfId="0" applyFont="1" applyFill="1" applyBorder="1" applyAlignment="1">
      <alignment horizontal="center"/>
    </xf>
    <xf numFmtId="0" fontId="7" fillId="36" borderId="12" xfId="0" applyFont="1" applyFill="1" applyBorder="1" applyAlignment="1">
      <alignment horizontal="center"/>
    </xf>
    <xf numFmtId="0" fontId="7" fillId="36" borderId="13" xfId="0" applyFont="1" applyFill="1" applyBorder="1" applyAlignment="1">
      <alignment horizontal="center"/>
    </xf>
    <xf numFmtId="0" fontId="33" fillId="36" borderId="6" xfId="0" applyFont="1" applyFill="1" applyBorder="1" applyAlignment="1">
      <alignment horizontal="center" vertical="center"/>
    </xf>
    <xf numFmtId="0" fontId="8" fillId="0" borderId="14" xfId="0" applyFont="1" applyBorder="1" applyAlignment="1">
      <alignment horizontal="center"/>
    </xf>
    <xf numFmtId="0" fontId="8" fillId="0" borderId="63" xfId="0" applyFont="1" applyBorder="1" applyAlignment="1">
      <alignment horizontal="center"/>
    </xf>
    <xf numFmtId="165" fontId="4" fillId="34" borderId="59" xfId="2" applyNumberFormat="1" applyFont="1" applyFill="1" applyBorder="1" applyAlignment="1">
      <alignment horizontal="center" vertical="center"/>
    </xf>
    <xf numFmtId="165" fontId="4" fillId="34" borderId="30" xfId="2" applyNumberFormat="1" applyFont="1" applyFill="1" applyBorder="1" applyAlignment="1">
      <alignment horizontal="center" vertical="center"/>
    </xf>
    <xf numFmtId="165" fontId="4" fillId="34" borderId="31" xfId="2" applyNumberFormat="1" applyFont="1" applyFill="1" applyBorder="1" applyAlignment="1">
      <alignment horizontal="center" vertical="center"/>
    </xf>
    <xf numFmtId="0" fontId="6" fillId="36" borderId="18" xfId="0" applyFont="1" applyFill="1" applyBorder="1" applyAlignment="1">
      <alignment horizontal="center"/>
    </xf>
    <xf numFmtId="0" fontId="6" fillId="36" borderId="11" xfId="0" applyFont="1" applyFill="1" applyBorder="1" applyAlignment="1">
      <alignment horizontal="center"/>
    </xf>
    <xf numFmtId="0" fontId="0" fillId="36" borderId="13" xfId="0" applyFill="1" applyBorder="1" applyAlignment="1">
      <alignment horizontal="center"/>
    </xf>
    <xf numFmtId="0" fontId="0" fillId="36" borderId="14" xfId="0" applyFill="1" applyBorder="1" applyAlignment="1">
      <alignment horizontal="center"/>
    </xf>
    <xf numFmtId="0" fontId="0" fillId="36" borderId="17" xfId="0" applyFill="1" applyBorder="1" applyAlignment="1">
      <alignment horizontal="center"/>
    </xf>
    <xf numFmtId="0" fontId="4" fillId="34" borderId="6" xfId="0" applyFont="1" applyFill="1" applyBorder="1" applyAlignment="1">
      <alignment horizontal="center" vertical="center"/>
    </xf>
    <xf numFmtId="0" fontId="4" fillId="34" borderId="18" xfId="0" applyFont="1" applyFill="1" applyBorder="1" applyAlignment="1">
      <alignment horizontal="center" vertical="center"/>
    </xf>
    <xf numFmtId="0" fontId="4" fillId="34" borderId="11" xfId="0" applyFont="1" applyFill="1" applyBorder="1" applyAlignment="1">
      <alignment horizontal="center" vertical="center"/>
    </xf>
    <xf numFmtId="0" fontId="4" fillId="34" borderId="25" xfId="0" applyFont="1" applyFill="1" applyBorder="1" applyAlignment="1">
      <alignment horizontal="center" vertical="center"/>
    </xf>
    <xf numFmtId="0" fontId="4" fillId="34" borderId="26" xfId="0" applyFont="1" applyFill="1" applyBorder="1" applyAlignment="1">
      <alignment horizontal="center" vertical="center"/>
    </xf>
    <xf numFmtId="0" fontId="4" fillId="34" borderId="27" xfId="0" applyFont="1" applyFill="1" applyBorder="1" applyAlignment="1">
      <alignment horizontal="center" vertical="center"/>
    </xf>
    <xf numFmtId="0" fontId="33" fillId="36" borderId="1" xfId="0" applyFont="1" applyFill="1" applyBorder="1" applyAlignment="1">
      <alignment horizontal="center" vertical="center"/>
    </xf>
    <xf numFmtId="0" fontId="33" fillId="36" borderId="12" xfId="0" applyFont="1" applyFill="1" applyBorder="1" applyAlignment="1">
      <alignment horizontal="center" vertical="center"/>
    </xf>
    <xf numFmtId="0" fontId="33" fillId="36" borderId="13" xfId="0" applyFont="1" applyFill="1" applyBorder="1" applyAlignment="1">
      <alignment horizontal="center" vertical="center"/>
    </xf>
    <xf numFmtId="0" fontId="33" fillId="36" borderId="3" xfId="0" applyFont="1" applyFill="1" applyBorder="1" applyAlignment="1">
      <alignment horizontal="center" vertical="center"/>
    </xf>
    <xf numFmtId="0" fontId="33" fillId="36" borderId="16" xfId="0" applyFont="1" applyFill="1" applyBorder="1" applyAlignment="1">
      <alignment horizontal="center" vertical="center"/>
    </xf>
    <xf numFmtId="0" fontId="33" fillId="36" borderId="17" xfId="0" applyFont="1" applyFill="1" applyBorder="1" applyAlignment="1">
      <alignment horizontal="center" vertical="center"/>
    </xf>
    <xf numFmtId="0" fontId="21" fillId="36" borderId="74" xfId="0" applyFont="1" applyFill="1" applyBorder="1" applyAlignment="1" applyProtection="1">
      <alignment horizontal="center" vertical="center" textRotation="90" wrapText="1"/>
    </xf>
    <xf numFmtId="0" fontId="21" fillId="36" borderId="40" xfId="0" applyFont="1" applyFill="1" applyBorder="1" applyAlignment="1" applyProtection="1">
      <alignment horizontal="center" vertical="center" textRotation="90" wrapText="1"/>
    </xf>
    <xf numFmtId="0" fontId="21" fillId="36" borderId="75" xfId="0" applyFont="1" applyFill="1" applyBorder="1" applyAlignment="1" applyProtection="1">
      <alignment horizontal="center" vertical="center" textRotation="90" wrapText="1"/>
    </xf>
    <xf numFmtId="0" fontId="21" fillId="36" borderId="42" xfId="0" applyFont="1" applyFill="1" applyBorder="1" applyAlignment="1" applyProtection="1">
      <alignment horizontal="center" vertical="center" textRotation="90" wrapText="1"/>
    </xf>
    <xf numFmtId="0" fontId="0" fillId="36" borderId="65" xfId="0" applyFill="1" applyBorder="1" applyAlignment="1" applyProtection="1">
      <alignment horizontal="center"/>
    </xf>
    <xf numFmtId="0" fontId="0" fillId="36" borderId="66" xfId="0" applyFill="1" applyBorder="1" applyAlignment="1" applyProtection="1">
      <alignment horizontal="center"/>
    </xf>
    <xf numFmtId="0" fontId="0" fillId="36" borderId="67" xfId="0" applyFill="1" applyBorder="1" applyAlignment="1" applyProtection="1">
      <alignment horizontal="center"/>
    </xf>
    <xf numFmtId="0" fontId="0" fillId="36" borderId="40" xfId="0" applyFill="1" applyBorder="1" applyAlignment="1" applyProtection="1">
      <alignment horizontal="center"/>
    </xf>
    <xf numFmtId="0" fontId="0" fillId="36" borderId="0" xfId="0" applyFill="1" applyBorder="1" applyAlignment="1" applyProtection="1">
      <alignment horizontal="center"/>
    </xf>
    <xf numFmtId="0" fontId="0" fillId="36" borderId="42" xfId="0" applyFill="1" applyBorder="1" applyAlignment="1" applyProtection="1">
      <alignment horizontal="center"/>
    </xf>
    <xf numFmtId="0" fontId="0" fillId="36" borderId="73" xfId="0" applyFill="1" applyBorder="1" applyAlignment="1" applyProtection="1">
      <alignment horizontal="center"/>
    </xf>
    <xf numFmtId="0" fontId="0" fillId="36" borderId="41" xfId="0" applyFill="1" applyBorder="1" applyAlignment="1" applyProtection="1">
      <alignment horizontal="center"/>
    </xf>
    <xf numFmtId="0" fontId="0" fillId="36" borderId="43" xfId="0" applyFill="1" applyBorder="1" applyAlignment="1" applyProtection="1">
      <alignment horizontal="center"/>
    </xf>
    <xf numFmtId="0" fontId="45" fillId="34" borderId="21" xfId="0" applyFont="1" applyFill="1" applyBorder="1" applyAlignment="1" applyProtection="1">
      <alignment horizontal="center" vertical="center"/>
    </xf>
    <xf numFmtId="0" fontId="20" fillId="25" borderId="12" xfId="0" applyFont="1" applyFill="1" applyBorder="1" applyAlignment="1" applyProtection="1">
      <alignment horizontal="left" vertical="center"/>
    </xf>
    <xf numFmtId="0" fontId="20" fillId="25" borderId="2" xfId="0" applyFont="1" applyFill="1" applyBorder="1" applyAlignment="1" applyProtection="1">
      <alignment horizontal="left"/>
    </xf>
    <xf numFmtId="0" fontId="20" fillId="25" borderId="0" xfId="0" applyFont="1" applyFill="1" applyBorder="1" applyAlignment="1" applyProtection="1">
      <alignment horizontal="left"/>
    </xf>
    <xf numFmtId="0" fontId="20" fillId="25" borderId="1" xfId="0" applyFont="1" applyFill="1" applyBorder="1" applyAlignment="1" applyProtection="1">
      <alignment horizontal="left" vertical="center"/>
    </xf>
    <xf numFmtId="0" fontId="20" fillId="25" borderId="0" xfId="0" applyFont="1" applyFill="1" applyBorder="1" applyAlignment="1" applyProtection="1">
      <alignment horizontal="left" vertical="center"/>
    </xf>
    <xf numFmtId="0" fontId="33" fillId="36" borderId="0" xfId="0" applyFont="1" applyFill="1" applyBorder="1" applyAlignment="1" applyProtection="1">
      <alignment horizontal="center" vertical="center" wrapText="1"/>
    </xf>
    <xf numFmtId="0" fontId="17" fillId="6" borderId="6" xfId="0" applyFont="1" applyFill="1" applyBorder="1" applyAlignment="1" applyProtection="1">
      <alignment horizontal="center" vertical="center"/>
      <protection locked="0"/>
    </xf>
    <xf numFmtId="0" fontId="17" fillId="6" borderId="18" xfId="0" applyFont="1" applyFill="1" applyBorder="1" applyAlignment="1" applyProtection="1">
      <alignment horizontal="center" vertical="center"/>
      <protection locked="0"/>
    </xf>
    <xf numFmtId="0" fontId="17" fillId="6" borderId="11" xfId="0" applyFont="1" applyFill="1" applyBorder="1" applyAlignment="1" applyProtection="1">
      <alignment horizontal="center" vertical="center"/>
      <protection locked="0"/>
    </xf>
    <xf numFmtId="0" fontId="20" fillId="25" borderId="16" xfId="0" applyFont="1" applyFill="1" applyBorder="1" applyAlignment="1" applyProtection="1">
      <alignment horizontal="left" vertical="center"/>
    </xf>
    <xf numFmtId="0" fontId="41" fillId="36" borderId="0" xfId="0" applyFont="1" applyFill="1" applyBorder="1" applyAlignment="1" applyProtection="1">
      <alignment horizontal="center" vertical="center"/>
    </xf>
    <xf numFmtId="0" fontId="41" fillId="36" borderId="16" xfId="0" applyFont="1" applyFill="1" applyBorder="1" applyAlignment="1" applyProtection="1">
      <alignment horizontal="center" vertical="center"/>
    </xf>
    <xf numFmtId="0" fontId="0" fillId="25" borderId="6" xfId="0" applyFill="1" applyBorder="1" applyAlignment="1">
      <alignment horizontal="center"/>
    </xf>
    <xf numFmtId="0" fontId="0" fillId="25" borderId="11" xfId="0" applyFill="1" applyBorder="1" applyAlignment="1">
      <alignment horizontal="center"/>
    </xf>
  </cellXfs>
  <cellStyles count="4">
    <cellStyle name="Čárka" xfId="2" builtinId="3"/>
    <cellStyle name="Hypertextový odkaz" xfId="3" builtinId="8"/>
    <cellStyle name="Normální" xfId="0" builtinId="0"/>
    <cellStyle name="Procenta" xfId="1" builtinId="5"/>
  </cellStyles>
  <dxfs count="76">
    <dxf>
      <font>
        <color theme="0" tint="-0.34998626667073579"/>
      </font>
      <fill>
        <patternFill>
          <fgColor theme="0" tint="-0.499984740745262"/>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theme="0" tint="-0.34998626667073579"/>
        </patternFill>
      </fill>
    </dxf>
    <dxf>
      <fill>
        <patternFill>
          <fgColor rgb="FFFF0000"/>
          <bgColor theme="0" tint="-0.34998626667073579"/>
        </patternFill>
      </fill>
    </dxf>
    <dxf>
      <fill>
        <patternFill patternType="solid">
          <fgColor rgb="FFFF0000"/>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auto="1"/>
      </font>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F2F2F2"/>
      <color rgb="FFFA9E9A"/>
      <color rgb="FFDE8270"/>
      <color rgb="FFC21127"/>
      <color rgb="FFD66852"/>
      <color rgb="FFDA7460"/>
      <color rgb="FFE18F7F"/>
      <color rgb="FFD4D2D2"/>
      <color rgb="FFC73C27"/>
      <color rgb="FFCD40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978C9E23-D4B0-11CE-BF2D-00AA003F40D0}" ax:persistence="persistStreamInit" r:id="rId1"/>
</file>

<file path=xl/activeX/activeX6.xml><?xml version="1.0" encoding="utf-8"?>
<ax:ocx xmlns:ax="http://schemas.microsoft.com/office/2006/activeX" xmlns:r="http://schemas.openxmlformats.org/officeDocument/2006/relationships" ax:classid="{978C9E23-D4B0-11CE-BF2D-00AA003F40D0}" ax:persistence="persistStreamInit" r:id="rId1"/>
</file>

<file path=xl/activeX/activeX7.xml><?xml version="1.0" encoding="utf-8"?>
<ax:ocx xmlns:ax="http://schemas.microsoft.com/office/2006/activeX" xmlns:r="http://schemas.openxmlformats.org/officeDocument/2006/relationships" ax:classid="{978C9E23-D4B0-11CE-BF2D-00AA003F40D0}" ax:persistence="persistStreamInit" r:id="rId1"/>
</file>

<file path=xl/activeX/activeX8.xml><?xml version="1.0" encoding="utf-8"?>
<ax:ocx xmlns:ax="http://schemas.microsoft.com/office/2006/activeX" xmlns:r="http://schemas.openxmlformats.org/officeDocument/2006/relationships" ax:classid="{978C9E23-D4B0-11CE-BF2D-00AA003F40D0}" ax:persistence="persistStreamInit" r:id="rId1"/>
</file>

<file path=xl/activeX/activeX9.xml><?xml version="1.0" encoding="utf-8"?>
<ax:ocx xmlns:ax="http://schemas.microsoft.com/office/2006/activeX" xmlns:r="http://schemas.openxmlformats.org/officeDocument/2006/relationships" ax:classid="{978C9E23-D4B0-11CE-BF2D-00AA003F40D0}" ax:persistence="persistStreamInit" r:id="rId1"/>
</file>

<file path=xl/activeX/activeX10.xml><?xml version="1.0" encoding="utf-8"?>
<ax:ocx xmlns:ax="http://schemas.microsoft.com/office/2006/activeX" xmlns:r="http://schemas.openxmlformats.org/officeDocument/2006/relationships" ax:classid="{978C9E23-D4B0-11CE-BF2D-00AA003F40D0}" ax:persistence="persistStreamInit" r:id="rId1"/>
</file>

<file path=xl/activeX/activeX11.xml><?xml version="1.0" encoding="utf-8"?>
<ax:ocx xmlns:ax="http://schemas.microsoft.com/office/2006/activeX" xmlns:r="http://schemas.openxmlformats.org/officeDocument/2006/relationships" ax:classid="{978C9E23-D4B0-11CE-BF2D-00AA003F40D0}" ax:persistence="persistStreamInit" r:id="rId1"/>
</file>

<file path=xl/activeX/activeX12.xml><?xml version="1.0" encoding="utf-8"?>
<ax:ocx xmlns:ax="http://schemas.microsoft.com/office/2006/activeX" xmlns:r="http://schemas.openxmlformats.org/officeDocument/2006/relationships" ax:classid="{978C9E23-D4B0-11CE-BF2D-00AA003F40D0}" ax:persistence="persistStreamInit" r:id="rId1"/>
</file>

<file path=xl/activeX/activeX13.xml><?xml version="1.0" encoding="utf-8"?>
<ax:ocx xmlns:ax="http://schemas.microsoft.com/office/2006/activeX" xmlns:r="http://schemas.openxmlformats.org/officeDocument/2006/relationships" ax:classid="{978C9E23-D4B0-11CE-BF2D-00AA003F40D0}"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978C9E23-D4B0-11CE-BF2D-00AA003F40D0}" ax:persistence="persistStreamInit" r:id="rId1"/>
</file>

<file path=xl/activeX/activeX17.xml><?xml version="1.0" encoding="utf-8"?>
<ax:ocx xmlns:ax="http://schemas.microsoft.com/office/2006/activeX" xmlns:r="http://schemas.openxmlformats.org/officeDocument/2006/relationships" ax:classid="{978C9E23-D4B0-11CE-BF2D-00AA003F40D0}"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978C9E23-D4B0-11CE-BF2D-00AA003F40D0}" ax:persistence="persistStreamInit" r:id="rId1"/>
</file>

<file path=xl/activeX/activeX21.xml><?xml version="1.0" encoding="utf-8"?>
<ax:ocx xmlns:ax="http://schemas.microsoft.com/office/2006/activeX" xmlns:r="http://schemas.openxmlformats.org/officeDocument/2006/relationships" ax:classid="{978C9E23-D4B0-11CE-BF2D-00AA003F40D0}" ax:persistence="persistStreamInit" r:id="rId1"/>
</file>

<file path=xl/activeX/activeX22.xml><?xml version="1.0" encoding="utf-8"?>
<ax:ocx xmlns:ax="http://schemas.microsoft.com/office/2006/activeX" xmlns:r="http://schemas.openxmlformats.org/officeDocument/2006/relationships" ax:classid="{978C9E23-D4B0-11CE-BF2D-00AA003F40D0}" ax:persistence="persistStreamInit" r:id="rId1"/>
</file>

<file path=xl/activeX/activeX23.xml><?xml version="1.0" encoding="utf-8"?>
<ax:ocx xmlns:ax="http://schemas.microsoft.com/office/2006/activeX" xmlns:r="http://schemas.openxmlformats.org/officeDocument/2006/relationships" ax:classid="{978C9E23-D4B0-11CE-BF2D-00AA003F40D0}" ax:persistence="persistStreamInit" r:id="rId1"/>
</file>

<file path=xl/activeX/activeX24.xml><?xml version="1.0" encoding="utf-8"?>
<ax:ocx xmlns:ax="http://schemas.microsoft.com/office/2006/activeX" xmlns:r="http://schemas.openxmlformats.org/officeDocument/2006/relationships" ax:classid="{978C9E23-D4B0-11CE-BF2D-00AA003F40D0}" ax:persistence="persistStreamInit" r:id="rId1"/>
</file>

<file path=xl/activeX/activeX25.xml><?xml version="1.0" encoding="utf-8"?>
<ax:ocx xmlns:ax="http://schemas.microsoft.com/office/2006/activeX" xmlns:r="http://schemas.openxmlformats.org/officeDocument/2006/relationships" ax:classid="{978C9E23-D4B0-11CE-BF2D-00AA003F40D0}" ax:persistence="persistStreamInit" r:id="rId1"/>
</file>

<file path=xl/activeX/activeX26.xml><?xml version="1.0" encoding="utf-8"?>
<ax:ocx xmlns:ax="http://schemas.microsoft.com/office/2006/activeX" xmlns:r="http://schemas.openxmlformats.org/officeDocument/2006/relationships" ax:classid="{978C9E23-D4B0-11CE-BF2D-00AA003F40D0}" ax:persistence="persistStreamInit" r:id="rId1"/>
</file>

<file path=xl/activeX/activeX27.xml><?xml version="1.0" encoding="utf-8"?>
<ax:ocx xmlns:ax="http://schemas.microsoft.com/office/2006/activeX" xmlns:r="http://schemas.openxmlformats.org/officeDocument/2006/relationships" ax:classid="{978C9E23-D4B0-11CE-BF2D-00AA003F40D0}" ax:persistence="persistStreamInit" r:id="rId1"/>
</file>

<file path=xl/activeX/activeX28.xml><?xml version="1.0" encoding="utf-8"?>
<ax:ocx xmlns:ax="http://schemas.microsoft.com/office/2006/activeX" xmlns:r="http://schemas.openxmlformats.org/officeDocument/2006/relationships" ax:classid="{978C9E23-D4B0-11CE-BF2D-00AA003F40D0}" ax:persistence="persistStreamInit" r:id="rId1"/>
</file>

<file path=xl/activeX/activeX29.xml><?xml version="1.0" encoding="utf-8"?>
<ax:ocx xmlns:ax="http://schemas.microsoft.com/office/2006/activeX" xmlns:r="http://schemas.openxmlformats.org/officeDocument/2006/relationships" ax:classid="{978C9E23-D4B0-11CE-BF2D-00AA003F40D0}"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978C9E23-D4B0-11CE-BF2D-00AA003F40D0}"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s>
</file>

<file path=xl/drawings/_rels/drawing3.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 Id="rId5" Type="http://schemas.openxmlformats.org/officeDocument/2006/relationships/image" Target="../media/image17.png"/><Relationship Id="rId4" Type="http://schemas.openxmlformats.org/officeDocument/2006/relationships/image" Target="../media/image26.png"/></Relationships>
</file>

<file path=xl/drawings/_rels/drawing4.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5.png"/><Relationship Id="rId1" Type="http://schemas.openxmlformats.org/officeDocument/2006/relationships/image" Target="../media/image24.png"/><Relationship Id="rId5" Type="http://schemas.openxmlformats.org/officeDocument/2006/relationships/image" Target="../media/image17.png"/><Relationship Id="rId4" Type="http://schemas.openxmlformats.org/officeDocument/2006/relationships/image" Target="../media/image2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5.png"/><Relationship Id="rId1" Type="http://schemas.openxmlformats.org/officeDocument/2006/relationships/image" Target="../media/image16.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image" Target="../media/image2.emf"/><Relationship Id="rId3" Type="http://schemas.openxmlformats.org/officeDocument/2006/relationships/image" Target="../media/image5.emf"/><Relationship Id="rId7" Type="http://schemas.openxmlformats.org/officeDocument/2006/relationships/image" Target="../media/image9.emf"/><Relationship Id="rId12" Type="http://schemas.openxmlformats.org/officeDocument/2006/relationships/image" Target="../media/image14.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8.emf"/><Relationship Id="rId11" Type="http://schemas.openxmlformats.org/officeDocument/2006/relationships/image" Target="../media/image13.emf"/><Relationship Id="rId5" Type="http://schemas.openxmlformats.org/officeDocument/2006/relationships/image" Target="../media/image7.emf"/><Relationship Id="rId10" Type="http://schemas.openxmlformats.org/officeDocument/2006/relationships/image" Target="../media/image12.emf"/><Relationship Id="rId4" Type="http://schemas.openxmlformats.org/officeDocument/2006/relationships/image" Target="../media/image6.emf"/><Relationship Id="rId9" Type="http://schemas.openxmlformats.org/officeDocument/2006/relationships/image" Target="../media/image1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20.emf"/><Relationship Id="rId2" Type="http://schemas.openxmlformats.org/officeDocument/2006/relationships/image" Target="../media/image19.emf"/><Relationship Id="rId1" Type="http://schemas.openxmlformats.org/officeDocument/2006/relationships/image" Target="../media/image18.emf"/><Relationship Id="rId5" Type="http://schemas.openxmlformats.org/officeDocument/2006/relationships/image" Target="../media/image22.emf"/><Relationship Id="rId4" Type="http://schemas.openxmlformats.org/officeDocument/2006/relationships/image" Target="../media/image21.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29.emf"/><Relationship Id="rId2" Type="http://schemas.openxmlformats.org/officeDocument/2006/relationships/image" Target="../media/image27.emf"/><Relationship Id="rId1" Type="http://schemas.openxmlformats.org/officeDocument/2006/relationships/image" Target="../media/image28.emf"/><Relationship Id="rId5" Type="http://schemas.openxmlformats.org/officeDocument/2006/relationships/image" Target="../media/image31.emf"/><Relationship Id="rId4" Type="http://schemas.openxmlformats.org/officeDocument/2006/relationships/image" Target="../media/image30.emf"/></Relationships>
</file>

<file path=xl/drawings/_rels/vmlDrawing4.vml.rels><?xml version="1.0" encoding="UTF-8" standalone="yes"?>
<Relationships xmlns="http://schemas.openxmlformats.org/package/2006/relationships"><Relationship Id="rId8" Type="http://schemas.openxmlformats.org/officeDocument/2006/relationships/image" Target="../media/image39.emf"/><Relationship Id="rId3" Type="http://schemas.openxmlformats.org/officeDocument/2006/relationships/image" Target="../media/image34.emf"/><Relationship Id="rId7" Type="http://schemas.openxmlformats.org/officeDocument/2006/relationships/image" Target="../media/image38.emf"/><Relationship Id="rId2" Type="http://schemas.openxmlformats.org/officeDocument/2006/relationships/image" Target="../media/image33.emf"/><Relationship Id="rId1" Type="http://schemas.openxmlformats.org/officeDocument/2006/relationships/image" Target="../media/image32.emf"/><Relationship Id="rId6" Type="http://schemas.openxmlformats.org/officeDocument/2006/relationships/image" Target="../media/image37.emf"/><Relationship Id="rId5" Type="http://schemas.openxmlformats.org/officeDocument/2006/relationships/image" Target="../media/image36.emf"/><Relationship Id="rId4"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editAs="oneCell">
    <xdr:from>
      <xdr:col>4</xdr:col>
      <xdr:colOff>71967</xdr:colOff>
      <xdr:row>0</xdr:row>
      <xdr:rowOff>0</xdr:rowOff>
    </xdr:from>
    <xdr:to>
      <xdr:col>17</xdr:col>
      <xdr:colOff>57150</xdr:colOff>
      <xdr:row>56</xdr:row>
      <xdr:rowOff>131850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10367" y="0"/>
          <a:ext cx="7909983" cy="10799850"/>
        </a:xfrm>
        <a:prstGeom prst="rect">
          <a:avLst/>
        </a:prstGeom>
      </xdr:spPr>
    </xdr:pic>
    <xdr:clientData/>
  </xdr:twoCellAnchor>
  <xdr:twoCellAnchor>
    <xdr:from>
      <xdr:col>9</xdr:col>
      <xdr:colOff>476250</xdr:colOff>
      <xdr:row>19</xdr:row>
      <xdr:rowOff>180975</xdr:rowOff>
    </xdr:from>
    <xdr:to>
      <xdr:col>17</xdr:col>
      <xdr:colOff>19050</xdr:colOff>
      <xdr:row>33</xdr:row>
      <xdr:rowOff>38099</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5962650" y="3800475"/>
          <a:ext cx="4419600" cy="2524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l" defTabSz="914400" eaLnBrk="1" fontAlgn="base" latinLnBrk="0" hangingPunct="1">
            <a:lnSpc>
              <a:spcPct val="100000"/>
            </a:lnSpc>
            <a:spcBef>
              <a:spcPts val="0"/>
            </a:spcBef>
            <a:spcAft>
              <a:spcPts val="0"/>
            </a:spcAft>
            <a:buClrTx/>
            <a:buSzTx/>
            <a:buFontTx/>
            <a:buNone/>
            <a:tabLst/>
            <a:defRPr/>
          </a:pPr>
          <a:r>
            <a:rPr kumimoji="0" lang="cs-CZ" sz="4000" b="1" i="0" u="none" strike="noStrike" kern="0" cap="none" spc="0" normalizeH="0" baseline="0" noProof="0">
              <a:ln>
                <a:noFill/>
              </a:ln>
              <a:solidFill>
                <a:prstClr val="white"/>
              </a:solidFill>
              <a:effectLst/>
              <a:uLnTx/>
              <a:uFillTx/>
              <a:latin typeface="+mn-lt"/>
              <a:ea typeface="+mn-ea"/>
              <a:cs typeface="+mn-cs"/>
            </a:rPr>
            <a:t>ANALÝZA NÁKLADŮ A PŘÍNOSŮ METODY BIM</a:t>
          </a:r>
          <a:endParaRPr lang="it-IT" sz="1100"/>
        </a:p>
      </xdr:txBody>
    </xdr:sp>
    <xdr:clientData/>
  </xdr:twoCellAnchor>
  <xdr:twoCellAnchor>
    <xdr:from>
      <xdr:col>9</xdr:col>
      <xdr:colOff>516082</xdr:colOff>
      <xdr:row>29</xdr:row>
      <xdr:rowOff>45316</xdr:rowOff>
    </xdr:from>
    <xdr:to>
      <xdr:col>16</xdr:col>
      <xdr:colOff>363681</xdr:colOff>
      <xdr:row>46</xdr:row>
      <xdr:rowOff>121516</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6002482" y="5569816"/>
          <a:ext cx="4114799" cy="3314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l" defTabSz="914400" eaLnBrk="1" fontAlgn="base" latinLnBrk="0" hangingPunct="1">
            <a:lnSpc>
              <a:spcPct val="100000"/>
            </a:lnSpc>
            <a:spcBef>
              <a:spcPts val="0"/>
            </a:spcBef>
            <a:spcAft>
              <a:spcPts val="0"/>
            </a:spcAft>
            <a:buClrTx/>
            <a:buSzTx/>
            <a:buFontTx/>
            <a:buNone/>
            <a:tabLst/>
            <a:defRPr/>
          </a:pPr>
          <a:r>
            <a:rPr kumimoji="0" lang="cs-CZ" sz="1100" b="1" i="0" u="none" strike="noStrike" kern="0" cap="none" spc="0" normalizeH="0" baseline="0" noProof="0">
              <a:ln>
                <a:noFill/>
              </a:ln>
              <a:solidFill>
                <a:prstClr val="white"/>
              </a:solidFill>
              <a:effectLst/>
              <a:uLnTx/>
              <a:uFillTx/>
              <a:latin typeface="+mn-lt"/>
              <a:ea typeface="+mn-ea"/>
              <a:cs typeface="+mn-cs"/>
            </a:rPr>
            <a:t>Společnost RINA Consulting S.p.A (dále „RINA“) a její subdodavatel, skupina B1P, nesou odpovědnost za realizaci smlouvy o dílo GRO-SME-F-101 „Metodika analýzy nákladů a přínosů využití informačního modelování staveb ve veřejných zakázkách“ přidělené Výkonnou agenturou Evropské rady pro inovace a pro malé a střední podniky (EISMEA) jednající z pověření Evropské komise. Dílo je financováno z příspěvků programu Evropské unie COSME. </a:t>
          </a:r>
        </a:p>
        <a:p>
          <a:pPr marL="0" marR="0" lvl="0" indent="0" algn="l" defTabSz="914400" eaLnBrk="1" fontAlgn="base" latinLnBrk="0" hangingPunct="1">
            <a:lnSpc>
              <a:spcPct val="100000"/>
            </a:lnSpc>
            <a:spcBef>
              <a:spcPts val="0"/>
            </a:spcBef>
            <a:spcAft>
              <a:spcPts val="0"/>
            </a:spcAft>
            <a:buClrTx/>
            <a:buSzTx/>
            <a:buFontTx/>
            <a:buNone/>
            <a:tabLst/>
            <a:defRPr/>
          </a:pPr>
          <a:r>
            <a:rPr kumimoji="0" lang="cs-CZ" sz="1100" b="1" i="0" u="none" strike="noStrike" kern="0" cap="none" spc="0" normalizeH="0" baseline="0" noProof="0">
              <a:ln>
                <a:noFill/>
              </a:ln>
              <a:solidFill>
                <a:prstClr val="white"/>
              </a:solidFill>
              <a:effectLst/>
              <a:uLnTx/>
              <a:uFillTx/>
              <a:latin typeface="+mn-lt"/>
              <a:ea typeface="+mn-ea"/>
              <a:cs typeface="+mn-cs"/>
            </a:rPr>
            <a:t>Na realizaci smlouvy dohlížel k tomu ustanovený „poradní výbor“ složený ze zástupců Evropské komise, agentury EISMEA a pracovní skupiny EU pro BIM (EUBIMTG). </a:t>
          </a:r>
        </a:p>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174170</xdr:colOff>
      <xdr:row>1</xdr:row>
      <xdr:rowOff>354153</xdr:rowOff>
    </xdr:from>
    <xdr:to>
      <xdr:col>26</xdr:col>
      <xdr:colOff>446315</xdr:colOff>
      <xdr:row>4</xdr:row>
      <xdr:rowOff>152399</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82799" y="952867"/>
          <a:ext cx="2068287" cy="1637932"/>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241300</xdr:colOff>
          <xdr:row>100</xdr:row>
          <xdr:rowOff>260350</xdr:rowOff>
        </xdr:from>
        <xdr:to>
          <xdr:col>12</xdr:col>
          <xdr:colOff>495300</xdr:colOff>
          <xdr:row>101</xdr:row>
          <xdr:rowOff>31750</xdr:rowOff>
        </xdr:to>
        <xdr:sp macro="" textlink="">
          <xdr:nvSpPr>
            <xdr:cNvPr id="1040" name="Label3"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152400</xdr:colOff>
          <xdr:row>116</xdr:row>
          <xdr:rowOff>241300</xdr:rowOff>
        </xdr:from>
        <xdr:to>
          <xdr:col>14</xdr:col>
          <xdr:colOff>412750</xdr:colOff>
          <xdr:row>117</xdr:row>
          <xdr:rowOff>0</xdr:rowOff>
        </xdr:to>
        <xdr:sp macro="" textlink="">
          <xdr:nvSpPr>
            <xdr:cNvPr id="1041" name="Label4" hidden="1">
              <a:extLst>
                <a:ext uri="{63B3BB69-23CF-44E3-9099-C40C66FF867C}">
                  <a14:compatExt spid="_x0000_s1041"/>
                </a:ext>
                <a:ext uri="{FF2B5EF4-FFF2-40B4-BE49-F238E27FC236}">
                  <a16:creationId xmlns:a16="http://schemas.microsoft.com/office/drawing/2014/main" id="{00000000-0008-0000-04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203200</xdr:colOff>
          <xdr:row>139</xdr:row>
          <xdr:rowOff>127000</xdr:rowOff>
        </xdr:from>
        <xdr:to>
          <xdr:col>15</xdr:col>
          <xdr:colOff>457200</xdr:colOff>
          <xdr:row>140</xdr:row>
          <xdr:rowOff>184150</xdr:rowOff>
        </xdr:to>
        <xdr:sp macro="" textlink="">
          <xdr:nvSpPr>
            <xdr:cNvPr id="1043" name="Label5" hidden="1">
              <a:extLst>
                <a:ext uri="{63B3BB69-23CF-44E3-9099-C40C66FF867C}">
                  <a14:compatExt spid="_x0000_s1043"/>
                </a:ext>
                <a:ext uri="{FF2B5EF4-FFF2-40B4-BE49-F238E27FC236}">
                  <a16:creationId xmlns:a16="http://schemas.microsoft.com/office/drawing/2014/main" id="{00000000-0008-0000-04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165100</xdr:colOff>
          <xdr:row>157</xdr:row>
          <xdr:rowOff>107950</xdr:rowOff>
        </xdr:from>
        <xdr:to>
          <xdr:col>15</xdr:col>
          <xdr:colOff>419100</xdr:colOff>
          <xdr:row>158</xdr:row>
          <xdr:rowOff>184150</xdr:rowOff>
        </xdr:to>
        <xdr:sp macro="" textlink="">
          <xdr:nvSpPr>
            <xdr:cNvPr id="1044" name="Label6" hidden="1">
              <a:extLst>
                <a:ext uri="{63B3BB69-23CF-44E3-9099-C40C66FF867C}">
                  <a14:compatExt spid="_x0000_s1044"/>
                </a:ext>
                <a:ext uri="{FF2B5EF4-FFF2-40B4-BE49-F238E27FC236}">
                  <a16:creationId xmlns:a16="http://schemas.microsoft.com/office/drawing/2014/main" id="{00000000-0008-0000-04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165100</xdr:colOff>
          <xdr:row>176</xdr:row>
          <xdr:rowOff>127000</xdr:rowOff>
        </xdr:from>
        <xdr:to>
          <xdr:col>15</xdr:col>
          <xdr:colOff>412750</xdr:colOff>
          <xdr:row>177</xdr:row>
          <xdr:rowOff>190500</xdr:rowOff>
        </xdr:to>
        <xdr:sp macro="" textlink="">
          <xdr:nvSpPr>
            <xdr:cNvPr id="1045" name="Label7" hidden="1">
              <a:extLst>
                <a:ext uri="{63B3BB69-23CF-44E3-9099-C40C66FF867C}">
                  <a14:compatExt spid="_x0000_s1045"/>
                </a:ext>
                <a:ext uri="{FF2B5EF4-FFF2-40B4-BE49-F238E27FC236}">
                  <a16:creationId xmlns:a16="http://schemas.microsoft.com/office/drawing/2014/main" id="{00000000-0008-0000-0400-00001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184150</xdr:colOff>
          <xdr:row>195</xdr:row>
          <xdr:rowOff>165100</xdr:rowOff>
        </xdr:from>
        <xdr:to>
          <xdr:col>15</xdr:col>
          <xdr:colOff>450850</xdr:colOff>
          <xdr:row>196</xdr:row>
          <xdr:rowOff>228600</xdr:rowOff>
        </xdr:to>
        <xdr:sp macro="" textlink="">
          <xdr:nvSpPr>
            <xdr:cNvPr id="1046" name="Label8" hidden="1">
              <a:extLst>
                <a:ext uri="{63B3BB69-23CF-44E3-9099-C40C66FF867C}">
                  <a14:compatExt spid="_x0000_s1046"/>
                </a:ext>
                <a:ext uri="{FF2B5EF4-FFF2-40B4-BE49-F238E27FC236}">
                  <a16:creationId xmlns:a16="http://schemas.microsoft.com/office/drawing/2014/main" id="{00000000-0008-0000-0400-00001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222250</xdr:colOff>
          <xdr:row>219</xdr:row>
          <xdr:rowOff>241300</xdr:rowOff>
        </xdr:from>
        <xdr:to>
          <xdr:col>11</xdr:col>
          <xdr:colOff>457200</xdr:colOff>
          <xdr:row>220</xdr:row>
          <xdr:rowOff>31750</xdr:rowOff>
        </xdr:to>
        <xdr:sp macro="" textlink="">
          <xdr:nvSpPr>
            <xdr:cNvPr id="1052" name="Label13" hidden="1">
              <a:extLst>
                <a:ext uri="{63B3BB69-23CF-44E3-9099-C40C66FF867C}">
                  <a14:compatExt spid="_x0000_s1052"/>
                </a:ext>
                <a:ext uri="{FF2B5EF4-FFF2-40B4-BE49-F238E27FC236}">
                  <a16:creationId xmlns:a16="http://schemas.microsoft.com/office/drawing/2014/main" id="{00000000-0008-0000-04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146050</xdr:colOff>
          <xdr:row>242</xdr:row>
          <xdr:rowOff>38100</xdr:rowOff>
        </xdr:from>
        <xdr:to>
          <xdr:col>16</xdr:col>
          <xdr:colOff>393700</xdr:colOff>
          <xdr:row>242</xdr:row>
          <xdr:rowOff>298450</xdr:rowOff>
        </xdr:to>
        <xdr:sp macro="" textlink="">
          <xdr:nvSpPr>
            <xdr:cNvPr id="1055" name="Label14" hidden="1">
              <a:extLst>
                <a:ext uri="{63B3BB69-23CF-44E3-9099-C40C66FF867C}">
                  <a14:compatExt spid="_x0000_s1055"/>
                </a:ext>
                <a:ext uri="{FF2B5EF4-FFF2-40B4-BE49-F238E27FC236}">
                  <a16:creationId xmlns:a16="http://schemas.microsoft.com/office/drawing/2014/main" id="{00000000-0008-0000-0400-00001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609600</xdr:colOff>
          <xdr:row>255</xdr:row>
          <xdr:rowOff>165100</xdr:rowOff>
        </xdr:from>
        <xdr:to>
          <xdr:col>16</xdr:col>
          <xdr:colOff>184150</xdr:colOff>
          <xdr:row>256</xdr:row>
          <xdr:rowOff>228600</xdr:rowOff>
        </xdr:to>
        <xdr:sp macro="" textlink="">
          <xdr:nvSpPr>
            <xdr:cNvPr id="1056" name="Label15" hidden="1">
              <a:extLst>
                <a:ext uri="{63B3BB69-23CF-44E3-9099-C40C66FF867C}">
                  <a14:compatExt spid="_x0000_s1056"/>
                </a:ext>
                <a:ext uri="{FF2B5EF4-FFF2-40B4-BE49-F238E27FC236}">
                  <a16:creationId xmlns:a16="http://schemas.microsoft.com/office/drawing/2014/main" id="{00000000-0008-0000-04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336550</xdr:colOff>
          <xdr:row>270</xdr:row>
          <xdr:rowOff>0</xdr:rowOff>
        </xdr:from>
        <xdr:to>
          <xdr:col>18</xdr:col>
          <xdr:colOff>0</xdr:colOff>
          <xdr:row>271</xdr:row>
          <xdr:rowOff>12700</xdr:rowOff>
        </xdr:to>
        <xdr:sp macro="" textlink="">
          <xdr:nvSpPr>
            <xdr:cNvPr id="1057" name="Label16" hidden="1">
              <a:extLst>
                <a:ext uri="{63B3BB69-23CF-44E3-9099-C40C66FF867C}">
                  <a14:compatExt spid="_x0000_s1057"/>
                </a:ext>
                <a:ext uri="{FF2B5EF4-FFF2-40B4-BE49-F238E27FC236}">
                  <a16:creationId xmlns:a16="http://schemas.microsoft.com/office/drawing/2014/main" id="{00000000-0008-0000-0400-00002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457200</xdr:colOff>
          <xdr:row>284</xdr:row>
          <xdr:rowOff>0</xdr:rowOff>
        </xdr:from>
        <xdr:to>
          <xdr:col>16</xdr:col>
          <xdr:colOff>31750</xdr:colOff>
          <xdr:row>285</xdr:row>
          <xdr:rowOff>31750</xdr:rowOff>
        </xdr:to>
        <xdr:sp macro="" textlink="">
          <xdr:nvSpPr>
            <xdr:cNvPr id="1059" name="Label17" hidden="1">
              <a:extLst>
                <a:ext uri="{63B3BB69-23CF-44E3-9099-C40C66FF867C}">
                  <a14:compatExt spid="_x0000_s1059"/>
                </a:ext>
                <a:ext uri="{FF2B5EF4-FFF2-40B4-BE49-F238E27FC236}">
                  <a16:creationId xmlns:a16="http://schemas.microsoft.com/office/drawing/2014/main" id="{00000000-0008-0000-04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447435</xdr:colOff>
      <xdr:row>0</xdr:row>
      <xdr:rowOff>91249</xdr:rowOff>
    </xdr:from>
    <xdr:to>
      <xdr:col>6</xdr:col>
      <xdr:colOff>223318</xdr:colOff>
      <xdr:row>6</xdr:row>
      <xdr:rowOff>46494</xdr:rowOff>
    </xdr:to>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7435" y="91249"/>
          <a:ext cx="3286526" cy="2894388"/>
        </a:xfrm>
        <a:prstGeom prst="rect">
          <a:avLst/>
        </a:prstGeom>
      </xdr:spPr>
    </xdr:pic>
    <xdr:clientData/>
  </xdr:twoCellAnchor>
  <mc:AlternateContent xmlns:mc="http://schemas.openxmlformats.org/markup-compatibility/2006">
    <mc:Choice xmlns:a14="http://schemas.microsoft.com/office/drawing/2010/main" Requires="a14">
      <xdr:twoCellAnchor>
        <xdr:from>
          <xdr:col>18</xdr:col>
          <xdr:colOff>152400</xdr:colOff>
          <xdr:row>26</xdr:row>
          <xdr:rowOff>184150</xdr:rowOff>
        </xdr:from>
        <xdr:to>
          <xdr:col>18</xdr:col>
          <xdr:colOff>412750</xdr:colOff>
          <xdr:row>27</xdr:row>
          <xdr:rowOff>184150</xdr:rowOff>
        </xdr:to>
        <xdr:sp macro="" textlink="">
          <xdr:nvSpPr>
            <xdr:cNvPr id="1064" name="Label2" hidden="1">
              <a:extLst>
                <a:ext uri="{63B3BB69-23CF-44E3-9099-C40C66FF867C}">
                  <a14:compatExt spid="_x0000_s1064"/>
                </a:ext>
                <a:ext uri="{FF2B5EF4-FFF2-40B4-BE49-F238E27FC236}">
                  <a16:creationId xmlns:a16="http://schemas.microsoft.com/office/drawing/2014/main" id="{00000000-0008-0000-0400-00002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571500</xdr:colOff>
          <xdr:row>8</xdr:row>
          <xdr:rowOff>304800</xdr:rowOff>
        </xdr:from>
        <xdr:to>
          <xdr:col>28</xdr:col>
          <xdr:colOff>228600</xdr:colOff>
          <xdr:row>10</xdr:row>
          <xdr:rowOff>488950</xdr:rowOff>
        </xdr:to>
        <xdr:sp macro="" textlink="">
          <xdr:nvSpPr>
            <xdr:cNvPr id="1065" name="CommandButton1" hidden="1">
              <a:extLst>
                <a:ext uri="{63B3BB69-23CF-44E3-9099-C40C66FF867C}">
                  <a14:compatExt spid="_x0000_s1065"/>
                </a:ext>
                <a:ext uri="{FF2B5EF4-FFF2-40B4-BE49-F238E27FC236}">
                  <a16:creationId xmlns:a16="http://schemas.microsoft.com/office/drawing/2014/main" id="{00000000-0008-0000-0400-00002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27</xdr:col>
      <xdr:colOff>32659</xdr:colOff>
      <xdr:row>1</xdr:row>
      <xdr:rowOff>838200</xdr:rowOff>
    </xdr:from>
    <xdr:to>
      <xdr:col>28</xdr:col>
      <xdr:colOff>515320</xdr:colOff>
      <xdr:row>5</xdr:row>
      <xdr:rowOff>21771</xdr:rowOff>
    </xdr:to>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7036145" y="1436914"/>
          <a:ext cx="1081375" cy="1251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88900</xdr:colOff>
          <xdr:row>1</xdr:row>
          <xdr:rowOff>0</xdr:rowOff>
        </xdr:from>
        <xdr:to>
          <xdr:col>1</xdr:col>
          <xdr:colOff>552450</xdr:colOff>
          <xdr:row>1</xdr:row>
          <xdr:rowOff>374650</xdr:rowOff>
        </xdr:to>
        <xdr:sp macro="" textlink="">
          <xdr:nvSpPr>
            <xdr:cNvPr id="5122" name="Label1"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1098550</xdr:colOff>
          <xdr:row>4</xdr:row>
          <xdr:rowOff>69850</xdr:rowOff>
        </xdr:from>
        <xdr:to>
          <xdr:col>0</xdr:col>
          <xdr:colOff>1352550</xdr:colOff>
          <xdr:row>5</xdr:row>
          <xdr:rowOff>95250</xdr:rowOff>
        </xdr:to>
        <xdr:sp macro="" textlink="">
          <xdr:nvSpPr>
            <xdr:cNvPr id="5124" name="Label2"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9525</xdr:colOff>
      <xdr:row>0</xdr:row>
      <xdr:rowOff>2</xdr:rowOff>
    </xdr:from>
    <xdr:to>
      <xdr:col>1</xdr:col>
      <xdr:colOff>9525</xdr:colOff>
      <xdr:row>2</xdr:row>
      <xdr:rowOff>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9525" y="2"/>
          <a:ext cx="1838325" cy="1095373"/>
        </a:xfrm>
        <a:prstGeom prst="rect">
          <a:avLst/>
        </a:prstGeom>
      </xdr:spPr>
    </xdr:pic>
    <xdr:clientData/>
  </xdr:twoCellAnchor>
  <xdr:twoCellAnchor editAs="oneCell">
    <xdr:from>
      <xdr:col>1</xdr:col>
      <xdr:colOff>4143376</xdr:colOff>
      <xdr:row>5</xdr:row>
      <xdr:rowOff>35122</xdr:rowOff>
    </xdr:from>
    <xdr:to>
      <xdr:col>1</xdr:col>
      <xdr:colOff>4743450</xdr:colOff>
      <xdr:row>5</xdr:row>
      <xdr:rowOff>448820</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81701" y="1597222"/>
          <a:ext cx="600074" cy="413698"/>
        </a:xfrm>
        <a:prstGeom prst="rect">
          <a:avLst/>
        </a:prstGeom>
      </xdr:spPr>
    </xdr:pic>
    <xdr:clientData/>
  </xdr:twoCellAnchor>
  <xdr:twoCellAnchor editAs="oneCell">
    <xdr:from>
      <xdr:col>1</xdr:col>
      <xdr:colOff>4124325</xdr:colOff>
      <xdr:row>17</xdr:row>
      <xdr:rowOff>28036</xdr:rowOff>
    </xdr:from>
    <xdr:to>
      <xdr:col>1</xdr:col>
      <xdr:colOff>4629151</xdr:colOff>
      <xdr:row>17</xdr:row>
      <xdr:rowOff>467869</xdr:rowOff>
    </xdr:to>
    <xdr:pic>
      <xdr:nvPicPr>
        <xdr:cNvPr id="6" name="Picture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62650" y="4447636"/>
          <a:ext cx="504826" cy="4398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1555750</xdr:colOff>
          <xdr:row>38</xdr:row>
          <xdr:rowOff>184150</xdr:rowOff>
        </xdr:from>
        <xdr:to>
          <xdr:col>0</xdr:col>
          <xdr:colOff>1778000</xdr:colOff>
          <xdr:row>40</xdr:row>
          <xdr:rowOff>25400</xdr:rowOff>
        </xdr:to>
        <xdr:sp macro="" textlink="">
          <xdr:nvSpPr>
            <xdr:cNvPr id="5127" name="Label5"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1555750</xdr:colOff>
          <xdr:row>37</xdr:row>
          <xdr:rowOff>184150</xdr:rowOff>
        </xdr:from>
        <xdr:to>
          <xdr:col>0</xdr:col>
          <xdr:colOff>1778000</xdr:colOff>
          <xdr:row>39</xdr:row>
          <xdr:rowOff>25400</xdr:rowOff>
        </xdr:to>
        <xdr:sp macro="" textlink="">
          <xdr:nvSpPr>
            <xdr:cNvPr id="5128" name="Label6"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1555750</xdr:colOff>
          <xdr:row>35</xdr:row>
          <xdr:rowOff>184150</xdr:rowOff>
        </xdr:from>
        <xdr:to>
          <xdr:col>0</xdr:col>
          <xdr:colOff>1778000</xdr:colOff>
          <xdr:row>37</xdr:row>
          <xdr:rowOff>25400</xdr:rowOff>
        </xdr:to>
        <xdr:sp macro="" textlink="">
          <xdr:nvSpPr>
            <xdr:cNvPr id="5129" name="Label7" hidden="1">
              <a:extLst>
                <a:ext uri="{63B3BB69-23CF-44E3-9099-C40C66FF867C}">
                  <a14:compatExt spid="_x0000_s5129"/>
                </a:ext>
                <a:ext uri="{FF2B5EF4-FFF2-40B4-BE49-F238E27FC236}">
                  <a16:creationId xmlns:a16="http://schemas.microsoft.com/office/drawing/2014/main" id="{00000000-0008-0000-05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76203</xdr:colOff>
      <xdr:row>14</xdr:row>
      <xdr:rowOff>175274</xdr:rowOff>
    </xdr:from>
    <xdr:to>
      <xdr:col>0</xdr:col>
      <xdr:colOff>1163089</xdr:colOff>
      <xdr:row>17</xdr:row>
      <xdr:rowOff>295779</xdr:rowOff>
    </xdr:to>
    <xdr:pic>
      <xdr:nvPicPr>
        <xdr:cNvPr id="13" name="Picture 12">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6203" y="3821988"/>
          <a:ext cx="1086886" cy="860734"/>
        </a:xfrm>
        <a:prstGeom prst="rect">
          <a:avLst/>
        </a:prstGeom>
      </xdr:spPr>
    </xdr:pic>
    <xdr:clientData/>
  </xdr:twoCellAnchor>
  <xdr:twoCellAnchor editAs="oneCell">
    <xdr:from>
      <xdr:col>0</xdr:col>
      <xdr:colOff>1186543</xdr:colOff>
      <xdr:row>15</xdr:row>
      <xdr:rowOff>191236</xdr:rowOff>
    </xdr:from>
    <xdr:to>
      <xdr:col>1</xdr:col>
      <xdr:colOff>172</xdr:colOff>
      <xdr:row>17</xdr:row>
      <xdr:rowOff>418226</xdr:rowOff>
    </xdr:to>
    <xdr:pic>
      <xdr:nvPicPr>
        <xdr:cNvPr id="14" name="Picture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86543" y="4033893"/>
          <a:ext cx="666242" cy="7712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114300</xdr:colOff>
          <xdr:row>0</xdr:row>
          <xdr:rowOff>88900</xdr:rowOff>
        </xdr:from>
        <xdr:to>
          <xdr:col>1</xdr:col>
          <xdr:colOff>577850</xdr:colOff>
          <xdr:row>1</xdr:row>
          <xdr:rowOff>273050</xdr:rowOff>
        </xdr:to>
        <xdr:sp macro="" textlink="">
          <xdr:nvSpPr>
            <xdr:cNvPr id="9218" name="Label1" hidden="1">
              <a:extLst>
                <a:ext uri="{63B3BB69-23CF-44E3-9099-C40C66FF867C}">
                  <a14:compatExt spid="_x0000_s9218"/>
                </a:ext>
                <a:ext uri="{FF2B5EF4-FFF2-40B4-BE49-F238E27FC236}">
                  <a16:creationId xmlns:a16="http://schemas.microsoft.com/office/drawing/2014/main" id="{00000000-0008-0000-06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1022350</xdr:colOff>
          <xdr:row>4</xdr:row>
          <xdr:rowOff>0</xdr:rowOff>
        </xdr:from>
        <xdr:to>
          <xdr:col>0</xdr:col>
          <xdr:colOff>1276350</xdr:colOff>
          <xdr:row>5</xdr:row>
          <xdr:rowOff>63500</xdr:rowOff>
        </xdr:to>
        <xdr:sp macro="" textlink="">
          <xdr:nvSpPr>
            <xdr:cNvPr id="9220" name="Label2" hidden="1">
              <a:extLst>
                <a:ext uri="{63B3BB69-23CF-44E3-9099-C40C66FF867C}">
                  <a14:compatExt spid="_x0000_s9220"/>
                </a:ext>
                <a:ext uri="{FF2B5EF4-FFF2-40B4-BE49-F238E27FC236}">
                  <a16:creationId xmlns:a16="http://schemas.microsoft.com/office/drawing/2014/main" id="{00000000-0008-0000-06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4124325</xdr:colOff>
      <xdr:row>5</xdr:row>
      <xdr:rowOff>38100</xdr:rowOff>
    </xdr:from>
    <xdr:to>
      <xdr:col>1</xdr:col>
      <xdr:colOff>4724399</xdr:colOff>
      <xdr:row>5</xdr:row>
      <xdr:rowOff>451798</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62650" y="1562100"/>
          <a:ext cx="600074" cy="413698"/>
        </a:xfrm>
        <a:prstGeom prst="rect">
          <a:avLst/>
        </a:prstGeom>
      </xdr:spPr>
    </xdr:pic>
    <xdr:clientData/>
  </xdr:twoCellAnchor>
  <xdr:twoCellAnchor editAs="oneCell">
    <xdr:from>
      <xdr:col>1</xdr:col>
      <xdr:colOff>4114800</xdr:colOff>
      <xdr:row>17</xdr:row>
      <xdr:rowOff>28575</xdr:rowOff>
    </xdr:from>
    <xdr:to>
      <xdr:col>1</xdr:col>
      <xdr:colOff>4619626</xdr:colOff>
      <xdr:row>17</xdr:row>
      <xdr:rowOff>468408</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53125" y="4267200"/>
          <a:ext cx="504826" cy="4398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1524000</xdr:colOff>
          <xdr:row>39</xdr:row>
          <xdr:rowOff>0</xdr:rowOff>
        </xdr:from>
        <xdr:to>
          <xdr:col>0</xdr:col>
          <xdr:colOff>1746250</xdr:colOff>
          <xdr:row>40</xdr:row>
          <xdr:rowOff>31750</xdr:rowOff>
        </xdr:to>
        <xdr:sp macro="" textlink="">
          <xdr:nvSpPr>
            <xdr:cNvPr id="9221" name="Label3" hidden="1">
              <a:extLst>
                <a:ext uri="{63B3BB69-23CF-44E3-9099-C40C66FF867C}">
                  <a14:compatExt spid="_x0000_s9221"/>
                </a:ext>
                <a:ext uri="{FF2B5EF4-FFF2-40B4-BE49-F238E27FC236}">
                  <a16:creationId xmlns:a16="http://schemas.microsoft.com/office/drawing/2014/main" id="{00000000-0008-0000-06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1524000</xdr:colOff>
          <xdr:row>38</xdr:row>
          <xdr:rowOff>0</xdr:rowOff>
        </xdr:from>
        <xdr:to>
          <xdr:col>0</xdr:col>
          <xdr:colOff>1746250</xdr:colOff>
          <xdr:row>39</xdr:row>
          <xdr:rowOff>31750</xdr:rowOff>
        </xdr:to>
        <xdr:sp macro="" textlink="">
          <xdr:nvSpPr>
            <xdr:cNvPr id="9222" name="Label4" hidden="1">
              <a:extLst>
                <a:ext uri="{63B3BB69-23CF-44E3-9099-C40C66FF867C}">
                  <a14:compatExt spid="_x0000_s9222"/>
                </a:ext>
                <a:ext uri="{FF2B5EF4-FFF2-40B4-BE49-F238E27FC236}">
                  <a16:creationId xmlns:a16="http://schemas.microsoft.com/office/drawing/2014/main" id="{00000000-0008-0000-06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1536700</xdr:colOff>
          <xdr:row>36</xdr:row>
          <xdr:rowOff>0</xdr:rowOff>
        </xdr:from>
        <xdr:to>
          <xdr:col>0</xdr:col>
          <xdr:colOff>1758950</xdr:colOff>
          <xdr:row>37</xdr:row>
          <xdr:rowOff>31750</xdr:rowOff>
        </xdr:to>
        <xdr:sp macro="" textlink="">
          <xdr:nvSpPr>
            <xdr:cNvPr id="9223" name="Label5" hidden="1">
              <a:extLst>
                <a:ext uri="{63B3BB69-23CF-44E3-9099-C40C66FF867C}">
                  <a14:compatExt spid="_x0000_s9223"/>
                </a:ext>
                <a:ext uri="{FF2B5EF4-FFF2-40B4-BE49-F238E27FC236}">
                  <a16:creationId xmlns:a16="http://schemas.microsoft.com/office/drawing/2014/main" id="{00000000-0008-0000-06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0</xdr:colOff>
      <xdr:row>2</xdr:row>
      <xdr:rowOff>0</xdr:rowOff>
    </xdr:to>
    <xdr:pic>
      <xdr:nvPicPr>
        <xdr:cNvPr id="10" name="Picture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3"/>
        <a:stretch>
          <a:fillRect/>
        </a:stretch>
      </xdr:blipFill>
      <xdr:spPr>
        <a:xfrm>
          <a:off x="0" y="0"/>
          <a:ext cx="1838325" cy="1091098"/>
        </a:xfrm>
        <a:prstGeom prst="rect">
          <a:avLst/>
        </a:prstGeom>
      </xdr:spPr>
    </xdr:pic>
    <xdr:clientData/>
  </xdr:twoCellAnchor>
  <xdr:twoCellAnchor editAs="oneCell">
    <xdr:from>
      <xdr:col>0</xdr:col>
      <xdr:colOff>106680</xdr:colOff>
      <xdr:row>14</xdr:row>
      <xdr:rowOff>106680</xdr:rowOff>
    </xdr:from>
    <xdr:to>
      <xdr:col>0</xdr:col>
      <xdr:colOff>1193566</xdr:colOff>
      <xdr:row>17</xdr:row>
      <xdr:rowOff>373054</xdr:rowOff>
    </xdr:to>
    <xdr:pic>
      <xdr:nvPicPr>
        <xdr:cNvPr id="13" name="Picture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6680" y="3749040"/>
          <a:ext cx="1086886" cy="860734"/>
        </a:xfrm>
        <a:prstGeom prst="rect">
          <a:avLst/>
        </a:prstGeom>
      </xdr:spPr>
    </xdr:pic>
    <xdr:clientData/>
  </xdr:twoCellAnchor>
  <xdr:twoCellAnchor editAs="oneCell">
    <xdr:from>
      <xdr:col>0</xdr:col>
      <xdr:colOff>1217020</xdr:colOff>
      <xdr:row>15</xdr:row>
      <xdr:rowOff>120465</xdr:rowOff>
    </xdr:from>
    <xdr:to>
      <xdr:col>1</xdr:col>
      <xdr:colOff>2074</xdr:colOff>
      <xdr:row>17</xdr:row>
      <xdr:rowOff>495501</xdr:rowOff>
    </xdr:to>
    <xdr:pic>
      <xdr:nvPicPr>
        <xdr:cNvPr id="14" name="Picture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217020" y="3960945"/>
          <a:ext cx="666242" cy="7712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203200</xdr:colOff>
          <xdr:row>13</xdr:row>
          <xdr:rowOff>88900</xdr:rowOff>
        </xdr:from>
        <xdr:to>
          <xdr:col>14</xdr:col>
          <xdr:colOff>457200</xdr:colOff>
          <xdr:row>14</xdr:row>
          <xdr:rowOff>19050</xdr:rowOff>
        </xdr:to>
        <xdr:sp macro="" textlink="">
          <xdr:nvSpPr>
            <xdr:cNvPr id="10241" name="Label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398319</xdr:colOff>
      <xdr:row>1</xdr:row>
      <xdr:rowOff>207818</xdr:rowOff>
    </xdr:from>
    <xdr:to>
      <xdr:col>6</xdr:col>
      <xdr:colOff>294409</xdr:colOff>
      <xdr:row>8</xdr:row>
      <xdr:rowOff>278048</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3728" y="242454"/>
          <a:ext cx="3273136" cy="285845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527050</xdr:colOff>
          <xdr:row>14</xdr:row>
          <xdr:rowOff>76200</xdr:rowOff>
        </xdr:from>
        <xdr:to>
          <xdr:col>15</xdr:col>
          <xdr:colOff>50800</xdr:colOff>
          <xdr:row>15</xdr:row>
          <xdr:rowOff>12700</xdr:rowOff>
        </xdr:to>
        <xdr:sp macro="" textlink="">
          <xdr:nvSpPr>
            <xdr:cNvPr id="10244" name="Label2"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336550</xdr:colOff>
          <xdr:row>15</xdr:row>
          <xdr:rowOff>38100</xdr:rowOff>
        </xdr:from>
        <xdr:to>
          <xdr:col>15</xdr:col>
          <xdr:colOff>590550</xdr:colOff>
          <xdr:row>15</xdr:row>
          <xdr:rowOff>292100</xdr:rowOff>
        </xdr:to>
        <xdr:sp macro="" textlink="">
          <xdr:nvSpPr>
            <xdr:cNvPr id="10246" name="Label4"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603250</xdr:colOff>
          <xdr:row>16</xdr:row>
          <xdr:rowOff>38100</xdr:rowOff>
        </xdr:from>
        <xdr:to>
          <xdr:col>16</xdr:col>
          <xdr:colOff>127000</xdr:colOff>
          <xdr:row>16</xdr:row>
          <xdr:rowOff>298450</xdr:rowOff>
        </xdr:to>
        <xdr:sp macro="" textlink="">
          <xdr:nvSpPr>
            <xdr:cNvPr id="10247" name="Label5" hidden="1">
              <a:extLst>
                <a:ext uri="{63B3BB69-23CF-44E3-9099-C40C66FF867C}">
                  <a14:compatExt spid="_x0000_s10247"/>
                </a:ext>
                <a:ext uri="{FF2B5EF4-FFF2-40B4-BE49-F238E27FC236}">
                  <a16:creationId xmlns:a16="http://schemas.microsoft.com/office/drawing/2014/main" id="{00000000-0008-0000-0700-00000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184150</xdr:colOff>
          <xdr:row>39</xdr:row>
          <xdr:rowOff>31750</xdr:rowOff>
        </xdr:from>
        <xdr:to>
          <xdr:col>14</xdr:col>
          <xdr:colOff>438150</xdr:colOff>
          <xdr:row>39</xdr:row>
          <xdr:rowOff>285750</xdr:rowOff>
        </xdr:to>
        <xdr:sp macro="" textlink="">
          <xdr:nvSpPr>
            <xdr:cNvPr id="10249" name="Label7" hidden="1">
              <a:extLst>
                <a:ext uri="{63B3BB69-23CF-44E3-9099-C40C66FF867C}">
                  <a14:compatExt spid="_x0000_s10249"/>
                </a:ext>
                <a:ext uri="{FF2B5EF4-FFF2-40B4-BE49-F238E27FC236}">
                  <a16:creationId xmlns:a16="http://schemas.microsoft.com/office/drawing/2014/main" id="{00000000-0008-0000-0700-000009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40</xdr:row>
          <xdr:rowOff>12700</xdr:rowOff>
        </xdr:from>
        <xdr:to>
          <xdr:col>14</xdr:col>
          <xdr:colOff>711200</xdr:colOff>
          <xdr:row>40</xdr:row>
          <xdr:rowOff>266700</xdr:rowOff>
        </xdr:to>
        <xdr:sp macro="" textlink="">
          <xdr:nvSpPr>
            <xdr:cNvPr id="10250" name="Label8" hidden="1">
              <a:extLst>
                <a:ext uri="{63B3BB69-23CF-44E3-9099-C40C66FF867C}">
                  <a14:compatExt spid="_x0000_s10250"/>
                </a:ext>
                <a:ext uri="{FF2B5EF4-FFF2-40B4-BE49-F238E27FC236}">
                  <a16:creationId xmlns:a16="http://schemas.microsoft.com/office/drawing/2014/main" id="{00000000-0008-0000-0700-00000A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342900</xdr:colOff>
          <xdr:row>41</xdr:row>
          <xdr:rowOff>0</xdr:rowOff>
        </xdr:from>
        <xdr:to>
          <xdr:col>15</xdr:col>
          <xdr:colOff>596900</xdr:colOff>
          <xdr:row>41</xdr:row>
          <xdr:rowOff>254000</xdr:rowOff>
        </xdr:to>
        <xdr:sp macro="" textlink="">
          <xdr:nvSpPr>
            <xdr:cNvPr id="10252" name="Label10" hidden="1">
              <a:extLst>
                <a:ext uri="{63B3BB69-23CF-44E3-9099-C40C66FF867C}">
                  <a14:compatExt spid="_x0000_s10252"/>
                </a:ext>
                <a:ext uri="{FF2B5EF4-FFF2-40B4-BE49-F238E27FC236}">
                  <a16:creationId xmlns:a16="http://schemas.microsoft.com/office/drawing/2014/main" id="{00000000-0008-0000-0700-00000C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603250</xdr:colOff>
          <xdr:row>41</xdr:row>
          <xdr:rowOff>260350</xdr:rowOff>
        </xdr:from>
        <xdr:to>
          <xdr:col>16</xdr:col>
          <xdr:colOff>120650</xdr:colOff>
          <xdr:row>42</xdr:row>
          <xdr:rowOff>247650</xdr:rowOff>
        </xdr:to>
        <xdr:sp macro="" textlink="">
          <xdr:nvSpPr>
            <xdr:cNvPr id="10253" name="Label11" hidden="1">
              <a:extLst>
                <a:ext uri="{63B3BB69-23CF-44E3-9099-C40C66FF867C}">
                  <a14:compatExt spid="_x0000_s10253"/>
                </a:ext>
                <a:ext uri="{FF2B5EF4-FFF2-40B4-BE49-F238E27FC236}">
                  <a16:creationId xmlns:a16="http://schemas.microsoft.com/office/drawing/2014/main" id="{00000000-0008-0000-0700-00000D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20</xdr:col>
      <xdr:colOff>257564</xdr:colOff>
      <xdr:row>1</xdr:row>
      <xdr:rowOff>925286</xdr:rowOff>
    </xdr:from>
    <xdr:to>
      <xdr:col>23</xdr:col>
      <xdr:colOff>464394</xdr:colOff>
      <xdr:row>6</xdr:row>
      <xdr:rowOff>429618</xdr:rowOff>
    </xdr:to>
    <xdr:pic>
      <xdr:nvPicPr>
        <xdr:cNvPr id="14" name="Picture 13">
          <a:extLst>
            <a:ext uri="{FF2B5EF4-FFF2-40B4-BE49-F238E27FC236}">
              <a16:creationId xmlns:a16="http://schemas.microsoft.com/office/drawing/2014/main" id="{00000000-0008-0000-0700-00000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49764" y="968829"/>
          <a:ext cx="2068287" cy="1637932"/>
        </a:xfrm>
        <a:prstGeom prst="rect">
          <a:avLst/>
        </a:prstGeom>
      </xdr:spPr>
    </xdr:pic>
    <xdr:clientData/>
  </xdr:twoCellAnchor>
  <xdr:twoCellAnchor editAs="oneCell">
    <xdr:from>
      <xdr:col>24</xdr:col>
      <xdr:colOff>28967</xdr:colOff>
      <xdr:row>1</xdr:row>
      <xdr:rowOff>1409333</xdr:rowOff>
    </xdr:from>
    <xdr:to>
      <xdr:col>25</xdr:col>
      <xdr:colOff>489856</xdr:colOff>
      <xdr:row>7</xdr:row>
      <xdr:rowOff>59504</xdr:rowOff>
    </xdr:to>
    <xdr:pic>
      <xdr:nvPicPr>
        <xdr:cNvPr id="15" name="Picture 14">
          <a:extLst>
            <a:ext uri="{FF2B5EF4-FFF2-40B4-BE49-F238E27FC236}">
              <a16:creationId xmlns:a16="http://schemas.microsoft.com/office/drawing/2014/main" id="{00000000-0008-0000-07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303110" y="1452876"/>
          <a:ext cx="1081375" cy="12518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ec.europa.eu/eurostat/statistics-explained/index.php?title=Hours_of_work_-_annual_statistics" TargetMode="External"/></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6.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10.emf"/><Relationship Id="rId7" Type="http://schemas.openxmlformats.org/officeDocument/2006/relationships/image" Target="../media/image3.emf"/><Relationship Id="rId12" Type="http://schemas.openxmlformats.org/officeDocument/2006/relationships/control" Target="../activeX/activeX5.xml"/><Relationship Id="rId17" Type="http://schemas.openxmlformats.org/officeDocument/2006/relationships/image" Target="../media/image8.emf"/><Relationship Id="rId25" Type="http://schemas.openxmlformats.org/officeDocument/2006/relationships/image" Target="../media/image12.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4.emf"/><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5.emf"/><Relationship Id="rId24" Type="http://schemas.openxmlformats.org/officeDocument/2006/relationships/control" Target="../activeX/activeX11.xml"/><Relationship Id="rId5" Type="http://schemas.openxmlformats.org/officeDocument/2006/relationships/image" Target="../media/image2.emf"/><Relationship Id="rId15" Type="http://schemas.openxmlformats.org/officeDocument/2006/relationships/image" Target="../media/image7.emf"/><Relationship Id="rId23" Type="http://schemas.openxmlformats.org/officeDocument/2006/relationships/image" Target="../media/image11.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9.emf"/><Relationship Id="rId4" Type="http://schemas.openxmlformats.org/officeDocument/2006/relationships/control" Target="../activeX/activeX1.xml"/><Relationship Id="rId9" Type="http://schemas.openxmlformats.org/officeDocument/2006/relationships/image" Target="../media/image4.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3.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6.xml"/><Relationship Id="rId13" Type="http://schemas.openxmlformats.org/officeDocument/2006/relationships/image" Target="../media/image22.emf"/><Relationship Id="rId3" Type="http://schemas.openxmlformats.org/officeDocument/2006/relationships/vmlDrawing" Target="../drawings/vmlDrawing2.vml"/><Relationship Id="rId7" Type="http://schemas.openxmlformats.org/officeDocument/2006/relationships/image" Target="../media/image19.emf"/><Relationship Id="rId12" Type="http://schemas.openxmlformats.org/officeDocument/2006/relationships/control" Target="../activeX/activeX18.x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ontrol" Target="../activeX/activeX15.xml"/><Relationship Id="rId11" Type="http://schemas.openxmlformats.org/officeDocument/2006/relationships/image" Target="../media/image21.emf"/><Relationship Id="rId5" Type="http://schemas.openxmlformats.org/officeDocument/2006/relationships/image" Target="../media/image18.emf"/><Relationship Id="rId10" Type="http://schemas.openxmlformats.org/officeDocument/2006/relationships/control" Target="../activeX/activeX17.xml"/><Relationship Id="rId4" Type="http://schemas.openxmlformats.org/officeDocument/2006/relationships/control" Target="../activeX/activeX14.xml"/><Relationship Id="rId9" Type="http://schemas.openxmlformats.org/officeDocument/2006/relationships/image" Target="../media/image20.emf"/></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21.xml"/><Relationship Id="rId13" Type="http://schemas.openxmlformats.org/officeDocument/2006/relationships/image" Target="../media/image31.emf"/><Relationship Id="rId3" Type="http://schemas.openxmlformats.org/officeDocument/2006/relationships/vmlDrawing" Target="../drawings/vmlDrawing3.vml"/><Relationship Id="rId7" Type="http://schemas.openxmlformats.org/officeDocument/2006/relationships/image" Target="../media/image28.emf"/><Relationship Id="rId12" Type="http://schemas.openxmlformats.org/officeDocument/2006/relationships/control" Target="../activeX/activeX23.x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control" Target="../activeX/activeX20.xml"/><Relationship Id="rId11" Type="http://schemas.openxmlformats.org/officeDocument/2006/relationships/image" Target="../media/image30.emf"/><Relationship Id="rId5" Type="http://schemas.openxmlformats.org/officeDocument/2006/relationships/image" Target="../media/image27.emf"/><Relationship Id="rId10" Type="http://schemas.openxmlformats.org/officeDocument/2006/relationships/control" Target="../activeX/activeX22.xml"/><Relationship Id="rId4" Type="http://schemas.openxmlformats.org/officeDocument/2006/relationships/control" Target="../activeX/activeX19.xml"/><Relationship Id="rId9" Type="http://schemas.openxmlformats.org/officeDocument/2006/relationships/image" Target="../media/image29.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26.xml"/><Relationship Id="rId13" Type="http://schemas.openxmlformats.org/officeDocument/2006/relationships/image" Target="../media/image36.emf"/><Relationship Id="rId18" Type="http://schemas.openxmlformats.org/officeDocument/2006/relationships/control" Target="../activeX/activeX31.xml"/><Relationship Id="rId3" Type="http://schemas.openxmlformats.org/officeDocument/2006/relationships/vmlDrawing" Target="../drawings/vmlDrawing4.vml"/><Relationship Id="rId7" Type="http://schemas.openxmlformats.org/officeDocument/2006/relationships/image" Target="../media/image33.emf"/><Relationship Id="rId12" Type="http://schemas.openxmlformats.org/officeDocument/2006/relationships/control" Target="../activeX/activeX28.xml"/><Relationship Id="rId17" Type="http://schemas.openxmlformats.org/officeDocument/2006/relationships/image" Target="../media/image38.emf"/><Relationship Id="rId2" Type="http://schemas.openxmlformats.org/officeDocument/2006/relationships/drawing" Target="../drawings/drawing5.xml"/><Relationship Id="rId16" Type="http://schemas.openxmlformats.org/officeDocument/2006/relationships/control" Target="../activeX/activeX30.xml"/><Relationship Id="rId1" Type="http://schemas.openxmlformats.org/officeDocument/2006/relationships/printerSettings" Target="../printerSettings/printerSettings8.bin"/><Relationship Id="rId6" Type="http://schemas.openxmlformats.org/officeDocument/2006/relationships/control" Target="../activeX/activeX25.xml"/><Relationship Id="rId11" Type="http://schemas.openxmlformats.org/officeDocument/2006/relationships/image" Target="../media/image35.emf"/><Relationship Id="rId5" Type="http://schemas.openxmlformats.org/officeDocument/2006/relationships/image" Target="../media/image32.emf"/><Relationship Id="rId15" Type="http://schemas.openxmlformats.org/officeDocument/2006/relationships/image" Target="../media/image37.emf"/><Relationship Id="rId10" Type="http://schemas.openxmlformats.org/officeDocument/2006/relationships/control" Target="../activeX/activeX27.xml"/><Relationship Id="rId19" Type="http://schemas.openxmlformats.org/officeDocument/2006/relationships/image" Target="../media/image39.emf"/><Relationship Id="rId4" Type="http://schemas.openxmlformats.org/officeDocument/2006/relationships/control" Target="../activeX/activeX24.xml"/><Relationship Id="rId9" Type="http://schemas.openxmlformats.org/officeDocument/2006/relationships/image" Target="../media/image34.emf"/><Relationship Id="rId14" Type="http://schemas.openxmlformats.org/officeDocument/2006/relationships/control" Target="../activeX/activeX2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W73"/>
  <sheetViews>
    <sheetView topLeftCell="A31" zoomScaleNormal="100" workbookViewId="0">
      <selection activeCell="S34" sqref="S34"/>
    </sheetView>
  </sheetViews>
  <sheetFormatPr defaultColWidth="0" defaultRowHeight="14.5" zeroHeight="1" x14ac:dyDescent="0.35"/>
  <cols>
    <col min="1" max="20" width="9.1796875" style="530" customWidth="1"/>
    <col min="21" max="23" width="0" hidden="1" customWidth="1"/>
    <col min="24" max="16384" width="9.1796875" hidden="1"/>
  </cols>
  <sheetData>
    <row r="1" spans="1:23" x14ac:dyDescent="0.35">
      <c r="A1" s="247"/>
      <c r="B1" s="247"/>
      <c r="C1" s="247"/>
      <c r="D1" s="247"/>
      <c r="E1" s="247"/>
      <c r="F1" s="247"/>
      <c r="G1" s="247"/>
      <c r="H1" s="247"/>
      <c r="I1" s="247"/>
      <c r="J1" s="247"/>
      <c r="K1" s="247"/>
      <c r="L1" s="247"/>
      <c r="M1" s="247"/>
      <c r="N1" s="247"/>
      <c r="O1" s="247"/>
      <c r="P1" s="247"/>
      <c r="Q1" s="247"/>
      <c r="R1" s="247"/>
      <c r="S1" s="247"/>
      <c r="T1" s="247"/>
      <c r="U1" s="18"/>
      <c r="V1" s="18"/>
      <c r="W1" s="18"/>
    </row>
    <row r="2" spans="1:23" x14ac:dyDescent="0.35">
      <c r="A2" s="247"/>
      <c r="B2" s="247"/>
      <c r="C2" s="247"/>
      <c r="D2" s="247"/>
      <c r="E2" s="247"/>
      <c r="F2" s="247"/>
      <c r="G2" s="247"/>
      <c r="H2" s="247"/>
      <c r="I2" s="247"/>
      <c r="J2" s="247"/>
      <c r="K2" s="247"/>
      <c r="L2" s="247"/>
      <c r="M2" s="247"/>
      <c r="N2" s="247"/>
      <c r="O2" s="247"/>
      <c r="P2" s="247"/>
      <c r="Q2" s="247"/>
      <c r="R2" s="247"/>
      <c r="S2" s="247"/>
      <c r="T2" s="247"/>
      <c r="U2" s="18"/>
      <c r="V2" s="18"/>
      <c r="W2" s="18"/>
    </row>
    <row r="3" spans="1:23" x14ac:dyDescent="0.35">
      <c r="A3" s="247"/>
      <c r="B3" s="247"/>
      <c r="C3" s="247"/>
      <c r="D3" s="247"/>
      <c r="E3" s="247"/>
      <c r="F3" s="247"/>
      <c r="G3" s="247"/>
      <c r="H3" s="247"/>
      <c r="I3" s="247"/>
      <c r="J3" s="247"/>
      <c r="K3" s="247"/>
      <c r="L3" s="247"/>
      <c r="M3" s="247"/>
      <c r="N3" s="247"/>
      <c r="O3" s="247"/>
      <c r="P3" s="247"/>
      <c r="Q3" s="247"/>
      <c r="R3" s="247"/>
      <c r="S3" s="247"/>
      <c r="T3" s="247"/>
      <c r="U3" s="18"/>
      <c r="V3" s="18"/>
      <c r="W3" s="18"/>
    </row>
    <row r="4" spans="1:23" x14ac:dyDescent="0.35">
      <c r="A4" s="247"/>
      <c r="B4" s="247"/>
      <c r="C4" s="247"/>
      <c r="D4" s="247"/>
      <c r="E4" s="247"/>
      <c r="F4" s="247"/>
      <c r="G4" s="247"/>
      <c r="H4" s="247"/>
      <c r="I4" s="247"/>
      <c r="J4" s="247"/>
      <c r="K4" s="247"/>
      <c r="L4" s="247"/>
      <c r="M4" s="247"/>
      <c r="N4" s="247"/>
      <c r="O4" s="247"/>
      <c r="P4" s="247"/>
      <c r="Q4" s="247"/>
      <c r="R4" s="247"/>
      <c r="S4" s="247"/>
      <c r="T4" s="247"/>
      <c r="U4" s="18"/>
      <c r="V4" s="18"/>
      <c r="W4" s="18"/>
    </row>
    <row r="5" spans="1:23" x14ac:dyDescent="0.35">
      <c r="A5" s="247"/>
      <c r="B5" s="247"/>
      <c r="C5" s="247"/>
      <c r="D5" s="247"/>
      <c r="E5" s="247"/>
      <c r="F5" s="247"/>
      <c r="G5" s="247"/>
      <c r="H5" s="247"/>
      <c r="I5" s="247"/>
      <c r="J5" s="247"/>
      <c r="K5" s="247"/>
      <c r="L5" s="247"/>
      <c r="M5" s="247"/>
      <c r="N5" s="247"/>
      <c r="O5" s="247"/>
      <c r="P5" s="247"/>
      <c r="Q5" s="247"/>
      <c r="R5" s="247"/>
      <c r="S5" s="247"/>
      <c r="T5" s="247"/>
      <c r="U5" s="18"/>
      <c r="V5" s="18"/>
      <c r="W5" s="18"/>
    </row>
    <row r="6" spans="1:23" x14ac:dyDescent="0.35">
      <c r="A6" s="247"/>
      <c r="B6" s="247"/>
      <c r="C6" s="247"/>
      <c r="D6" s="247"/>
      <c r="E6" s="247"/>
      <c r="F6" s="247"/>
      <c r="G6" s="247"/>
      <c r="H6" s="247"/>
      <c r="I6" s="247"/>
      <c r="J6" s="247"/>
      <c r="K6" s="247"/>
      <c r="L6" s="247"/>
      <c r="M6" s="247"/>
      <c r="N6" s="247"/>
      <c r="O6" s="247"/>
      <c r="P6" s="247"/>
      <c r="Q6" s="247"/>
      <c r="R6" s="247"/>
      <c r="S6" s="247"/>
      <c r="T6" s="247"/>
      <c r="U6" s="18"/>
      <c r="V6" s="18"/>
      <c r="W6" s="18"/>
    </row>
    <row r="7" spans="1:23" x14ac:dyDescent="0.35">
      <c r="A7" s="247"/>
      <c r="B7" s="247"/>
      <c r="C7" s="247"/>
      <c r="D7" s="247"/>
      <c r="E7" s="247"/>
      <c r="F7" s="247"/>
      <c r="G7" s="247"/>
      <c r="H7" s="247"/>
      <c r="I7" s="247"/>
      <c r="J7" s="247"/>
      <c r="K7" s="247"/>
      <c r="L7" s="247"/>
      <c r="M7" s="247"/>
      <c r="N7" s="247"/>
      <c r="O7" s="247"/>
      <c r="P7" s="247"/>
      <c r="Q7" s="247"/>
      <c r="R7" s="247"/>
      <c r="S7" s="247"/>
      <c r="T7" s="247"/>
      <c r="U7" s="18"/>
      <c r="V7" s="18"/>
      <c r="W7" s="18"/>
    </row>
    <row r="8" spans="1:23" x14ac:dyDescent="0.35">
      <c r="A8" s="247"/>
      <c r="B8" s="247"/>
      <c r="C8" s="247"/>
      <c r="D8" s="247"/>
      <c r="E8" s="247"/>
      <c r="F8" s="247"/>
      <c r="G8" s="247"/>
      <c r="H8" s="247"/>
      <c r="I8" s="247"/>
      <c r="J8" s="247"/>
      <c r="K8" s="247"/>
      <c r="L8" s="247"/>
      <c r="M8" s="247"/>
      <c r="N8" s="247"/>
      <c r="O8" s="247"/>
      <c r="P8" s="247"/>
      <c r="Q8" s="247"/>
      <c r="R8" s="247"/>
      <c r="S8" s="247"/>
      <c r="T8" s="247"/>
      <c r="U8" s="18"/>
      <c r="V8" s="18"/>
      <c r="W8" s="18"/>
    </row>
    <row r="9" spans="1:23" x14ac:dyDescent="0.35">
      <c r="A9" s="247"/>
      <c r="B9" s="247"/>
      <c r="C9" s="247"/>
      <c r="D9" s="247"/>
      <c r="E9" s="247"/>
      <c r="F9" s="247"/>
      <c r="G9" s="247"/>
      <c r="H9" s="247"/>
      <c r="I9" s="247"/>
      <c r="J9" s="247"/>
      <c r="K9" s="247"/>
      <c r="L9" s="247"/>
      <c r="M9" s="247"/>
      <c r="N9" s="247"/>
      <c r="O9" s="247"/>
      <c r="P9" s="247"/>
      <c r="Q9" s="247"/>
      <c r="R9" s="247"/>
      <c r="S9" s="247"/>
      <c r="T9" s="247"/>
      <c r="U9" s="18"/>
      <c r="V9" s="18"/>
      <c r="W9" s="18"/>
    </row>
    <row r="10" spans="1:23" x14ac:dyDescent="0.35">
      <c r="A10" s="247"/>
      <c r="B10" s="247"/>
      <c r="C10" s="247"/>
      <c r="D10" s="247"/>
      <c r="E10" s="247"/>
      <c r="F10" s="247"/>
      <c r="G10" s="247"/>
      <c r="H10" s="247"/>
      <c r="I10" s="247"/>
      <c r="J10" s="247"/>
      <c r="K10" s="247"/>
      <c r="L10" s="247"/>
      <c r="M10" s="247"/>
      <c r="N10" s="247"/>
      <c r="O10" s="247"/>
      <c r="P10" s="247"/>
      <c r="Q10" s="247"/>
      <c r="R10" s="247"/>
      <c r="S10" s="247"/>
      <c r="T10" s="247"/>
      <c r="U10" s="18"/>
      <c r="V10" s="18"/>
      <c r="W10" s="18"/>
    </row>
    <row r="11" spans="1:23" x14ac:dyDescent="0.35">
      <c r="A11" s="247"/>
      <c r="B11" s="247"/>
      <c r="C11" s="247"/>
      <c r="D11" s="247"/>
      <c r="E11" s="247"/>
      <c r="F11" s="247"/>
      <c r="G11" s="247"/>
      <c r="H11" s="247"/>
      <c r="I11" s="247"/>
      <c r="J11" s="247"/>
      <c r="K11" s="247"/>
      <c r="L11" s="247"/>
      <c r="M11" s="247"/>
      <c r="N11" s="247"/>
      <c r="O11" s="247"/>
      <c r="P11" s="247"/>
      <c r="Q11" s="247"/>
      <c r="R11" s="247"/>
      <c r="S11" s="247"/>
      <c r="T11" s="247"/>
      <c r="U11" s="18"/>
      <c r="V11" s="18"/>
      <c r="W11" s="18"/>
    </row>
    <row r="12" spans="1:23" x14ac:dyDescent="0.35">
      <c r="A12" s="247"/>
      <c r="B12" s="247"/>
      <c r="C12" s="247"/>
      <c r="D12" s="247"/>
      <c r="E12" s="247"/>
      <c r="F12" s="247"/>
      <c r="G12" s="247"/>
      <c r="H12" s="247"/>
      <c r="I12" s="247"/>
      <c r="J12" s="247"/>
      <c r="K12" s="247"/>
      <c r="L12" s="247"/>
      <c r="M12" s="247"/>
      <c r="N12" s="247"/>
      <c r="O12" s="247"/>
      <c r="P12" s="247"/>
      <c r="Q12" s="247"/>
      <c r="R12" s="247"/>
      <c r="S12" s="247"/>
      <c r="T12" s="247"/>
      <c r="U12" s="18"/>
      <c r="V12" s="18"/>
      <c r="W12" s="18"/>
    </row>
    <row r="13" spans="1:23" x14ac:dyDescent="0.35">
      <c r="A13" s="247"/>
      <c r="B13" s="247"/>
      <c r="C13" s="247"/>
      <c r="D13" s="247"/>
      <c r="E13" s="247"/>
      <c r="F13" s="247"/>
      <c r="G13" s="247"/>
      <c r="H13" s="247"/>
      <c r="I13" s="247"/>
      <c r="J13" s="247"/>
      <c r="K13" s="247"/>
      <c r="L13" s="247"/>
      <c r="M13" s="247"/>
      <c r="N13" s="247"/>
      <c r="O13" s="247"/>
      <c r="P13" s="247"/>
      <c r="Q13" s="247"/>
      <c r="R13" s="247"/>
      <c r="S13" s="247"/>
      <c r="T13" s="247"/>
      <c r="U13" s="18"/>
      <c r="V13" s="18"/>
      <c r="W13" s="18"/>
    </row>
    <row r="14" spans="1:23" x14ac:dyDescent="0.35">
      <c r="A14" s="247"/>
      <c r="B14" s="247"/>
      <c r="C14" s="247"/>
      <c r="D14" s="247"/>
      <c r="E14" s="247"/>
      <c r="F14" s="247"/>
      <c r="G14" s="247"/>
      <c r="H14" s="247"/>
      <c r="I14" s="247"/>
      <c r="J14" s="247"/>
      <c r="K14" s="247"/>
      <c r="L14" s="247"/>
      <c r="M14" s="247"/>
      <c r="N14" s="247"/>
      <c r="O14" s="247"/>
      <c r="P14" s="247"/>
      <c r="Q14" s="247"/>
      <c r="R14" s="247"/>
      <c r="S14" s="247"/>
      <c r="T14" s="247"/>
      <c r="U14" s="18"/>
      <c r="V14" s="18"/>
      <c r="W14" s="18"/>
    </row>
    <row r="15" spans="1:23" x14ac:dyDescent="0.35">
      <c r="A15" s="247"/>
      <c r="B15" s="247"/>
      <c r="C15" s="247"/>
      <c r="D15" s="247"/>
      <c r="E15" s="247"/>
      <c r="F15" s="247"/>
      <c r="G15" s="247"/>
      <c r="H15" s="247"/>
      <c r="I15" s="247"/>
      <c r="J15" s="247"/>
      <c r="K15" s="247"/>
      <c r="L15" s="247"/>
      <c r="M15" s="247"/>
      <c r="N15" s="247"/>
      <c r="O15" s="247"/>
      <c r="P15" s="247"/>
      <c r="Q15" s="247"/>
      <c r="R15" s="247"/>
      <c r="S15" s="247"/>
      <c r="T15" s="247"/>
      <c r="U15" s="18"/>
      <c r="V15" s="18"/>
      <c r="W15" s="18"/>
    </row>
    <row r="16" spans="1:23" x14ac:dyDescent="0.35">
      <c r="A16" s="247"/>
      <c r="B16" s="247"/>
      <c r="C16" s="247"/>
      <c r="D16" s="247"/>
      <c r="E16" s="247"/>
      <c r="F16" s="247"/>
      <c r="G16" s="247"/>
      <c r="H16" s="247"/>
      <c r="I16" s="247"/>
      <c r="J16" s="247"/>
      <c r="K16" s="247"/>
      <c r="L16" s="247"/>
      <c r="M16" s="247"/>
      <c r="N16" s="247"/>
      <c r="O16" s="247"/>
      <c r="P16" s="247"/>
      <c r="Q16" s="247"/>
      <c r="R16" s="247"/>
      <c r="S16" s="247"/>
      <c r="T16" s="247"/>
      <c r="U16" s="18"/>
      <c r="V16" s="18"/>
      <c r="W16" s="18"/>
    </row>
    <row r="17" spans="1:23" x14ac:dyDescent="0.35">
      <c r="A17" s="247"/>
      <c r="B17" s="247"/>
      <c r="C17" s="247"/>
      <c r="D17" s="247"/>
      <c r="E17" s="247"/>
      <c r="F17" s="247"/>
      <c r="G17" s="247"/>
      <c r="H17" s="247"/>
      <c r="I17" s="247"/>
      <c r="J17" s="247"/>
      <c r="K17" s="247"/>
      <c r="L17" s="247"/>
      <c r="M17" s="247"/>
      <c r="N17" s="247"/>
      <c r="O17" s="247"/>
      <c r="P17" s="247"/>
      <c r="Q17" s="247"/>
      <c r="R17" s="247"/>
      <c r="S17" s="247"/>
      <c r="T17" s="247"/>
      <c r="U17" s="18"/>
      <c r="V17" s="18"/>
      <c r="W17" s="18"/>
    </row>
    <row r="18" spans="1:23" x14ac:dyDescent="0.35">
      <c r="A18" s="247"/>
      <c r="B18" s="247"/>
      <c r="C18" s="247"/>
      <c r="D18" s="247"/>
      <c r="E18" s="247"/>
      <c r="F18" s="247"/>
      <c r="G18" s="247"/>
      <c r="H18" s="247"/>
      <c r="I18" s="247"/>
      <c r="J18" s="247"/>
      <c r="K18" s="247"/>
      <c r="L18" s="247"/>
      <c r="M18" s="247"/>
      <c r="N18" s="247"/>
      <c r="O18" s="247"/>
      <c r="P18" s="247"/>
      <c r="Q18" s="247"/>
      <c r="R18" s="247"/>
      <c r="S18" s="247"/>
      <c r="T18" s="247"/>
      <c r="U18" s="18"/>
      <c r="V18" s="18"/>
      <c r="W18" s="18"/>
    </row>
    <row r="19" spans="1:23" x14ac:dyDescent="0.35">
      <c r="A19" s="247"/>
      <c r="B19" s="247"/>
      <c r="C19" s="247"/>
      <c r="D19" s="247"/>
      <c r="E19" s="247"/>
      <c r="F19" s="247"/>
      <c r="G19" s="247"/>
      <c r="H19" s="247"/>
      <c r="I19" s="247"/>
      <c r="J19" s="247"/>
      <c r="K19" s="247"/>
      <c r="L19" s="247"/>
      <c r="M19" s="247"/>
      <c r="N19" s="247"/>
      <c r="O19" s="247"/>
      <c r="P19" s="247"/>
      <c r="Q19" s="247"/>
      <c r="R19" s="247"/>
      <c r="S19" s="247"/>
      <c r="T19" s="247"/>
      <c r="U19" s="18"/>
      <c r="V19" s="18"/>
      <c r="W19" s="18"/>
    </row>
    <row r="20" spans="1:23" x14ac:dyDescent="0.35">
      <c r="A20" s="247"/>
      <c r="B20" s="247"/>
      <c r="C20" s="247"/>
      <c r="D20" s="247"/>
      <c r="E20" s="247"/>
      <c r="F20" s="247"/>
      <c r="G20" s="247"/>
      <c r="H20" s="247"/>
      <c r="I20" s="247"/>
      <c r="J20" s="247"/>
      <c r="K20" s="247"/>
      <c r="L20" s="247"/>
      <c r="M20" s="247"/>
      <c r="N20" s="247"/>
      <c r="O20" s="247"/>
      <c r="P20" s="247"/>
      <c r="Q20" s="247"/>
      <c r="R20" s="247"/>
      <c r="S20" s="247"/>
      <c r="T20" s="247"/>
      <c r="U20" s="18"/>
      <c r="V20" s="18"/>
      <c r="W20" s="18"/>
    </row>
    <row r="21" spans="1:23" x14ac:dyDescent="0.35">
      <c r="A21" s="247"/>
      <c r="B21" s="247"/>
      <c r="C21" s="247"/>
      <c r="D21" s="247"/>
      <c r="E21" s="247"/>
      <c r="F21" s="247"/>
      <c r="G21" s="247"/>
      <c r="H21" s="247"/>
      <c r="I21" s="247"/>
      <c r="J21" s="247"/>
      <c r="K21" s="247"/>
      <c r="L21" s="247"/>
      <c r="M21" s="247"/>
      <c r="N21" s="247"/>
      <c r="O21" s="247"/>
      <c r="P21" s="247"/>
      <c r="Q21" s="247"/>
      <c r="R21" s="247"/>
      <c r="S21" s="247"/>
      <c r="T21" s="247"/>
      <c r="U21" s="18"/>
      <c r="V21" s="18"/>
      <c r="W21" s="18"/>
    </row>
    <row r="22" spans="1:23" x14ac:dyDescent="0.35">
      <c r="A22" s="247"/>
      <c r="B22" s="247"/>
      <c r="C22" s="247"/>
      <c r="D22" s="247"/>
      <c r="E22" s="247"/>
      <c r="F22" s="247"/>
      <c r="G22" s="247"/>
      <c r="H22" s="247"/>
      <c r="I22" s="247"/>
      <c r="J22" s="247"/>
      <c r="K22" s="247"/>
      <c r="L22" s="247"/>
      <c r="M22" s="247"/>
      <c r="N22" s="247"/>
      <c r="O22" s="247"/>
      <c r="P22" s="247"/>
      <c r="Q22" s="247"/>
      <c r="R22" s="247"/>
      <c r="S22" s="247"/>
      <c r="T22" s="247"/>
      <c r="U22" s="18"/>
      <c r="V22" s="18"/>
      <c r="W22" s="18"/>
    </row>
    <row r="23" spans="1:23" x14ac:dyDescent="0.35">
      <c r="A23" s="247"/>
      <c r="B23" s="247"/>
      <c r="C23" s="247"/>
      <c r="D23" s="247"/>
      <c r="E23" s="247"/>
      <c r="F23" s="247"/>
      <c r="G23" s="247"/>
      <c r="H23" s="247"/>
      <c r="I23" s="247"/>
      <c r="J23" s="247"/>
      <c r="K23" s="247"/>
      <c r="L23" s="247"/>
      <c r="M23" s="247"/>
      <c r="N23" s="247"/>
      <c r="O23" s="247"/>
      <c r="P23" s="247"/>
      <c r="Q23" s="247"/>
      <c r="R23" s="247"/>
      <c r="S23" s="247"/>
      <c r="T23" s="247"/>
      <c r="U23" s="18"/>
      <c r="V23" s="18"/>
      <c r="W23" s="18"/>
    </row>
    <row r="24" spans="1:23" x14ac:dyDescent="0.35">
      <c r="A24" s="247"/>
      <c r="B24" s="247"/>
      <c r="C24" s="247"/>
      <c r="D24" s="247"/>
      <c r="E24" s="247"/>
      <c r="F24" s="247"/>
      <c r="G24" s="247"/>
      <c r="H24" s="247"/>
      <c r="I24" s="247"/>
      <c r="J24" s="247"/>
      <c r="K24" s="247"/>
      <c r="L24" s="247"/>
      <c r="M24" s="247"/>
      <c r="N24" s="247"/>
      <c r="O24" s="247"/>
      <c r="P24" s="247"/>
      <c r="Q24" s="247"/>
      <c r="R24" s="247"/>
      <c r="S24" s="247"/>
      <c r="T24" s="247"/>
      <c r="U24" s="18"/>
      <c r="V24" s="18"/>
      <c r="W24" s="18"/>
    </row>
    <row r="25" spans="1:23" x14ac:dyDescent="0.35">
      <c r="A25" s="247"/>
      <c r="B25" s="247"/>
      <c r="C25" s="247"/>
      <c r="D25" s="247"/>
      <c r="E25" s="247"/>
      <c r="F25" s="247"/>
      <c r="G25" s="247"/>
      <c r="H25" s="247"/>
      <c r="I25" s="247"/>
      <c r="J25" s="247"/>
      <c r="K25" s="247"/>
      <c r="L25" s="247"/>
      <c r="M25" s="247"/>
      <c r="N25" s="247"/>
      <c r="O25" s="247"/>
      <c r="P25" s="247"/>
      <c r="Q25" s="247"/>
      <c r="R25" s="247"/>
      <c r="S25" s="247"/>
      <c r="T25" s="247"/>
      <c r="U25" s="18"/>
      <c r="V25" s="18"/>
      <c r="W25" s="18"/>
    </row>
    <row r="26" spans="1:23" x14ac:dyDescent="0.35">
      <c r="A26" s="247"/>
      <c r="B26" s="247"/>
      <c r="C26" s="247"/>
      <c r="D26" s="247"/>
      <c r="E26" s="247"/>
      <c r="F26" s="247"/>
      <c r="G26" s="247"/>
      <c r="H26" s="247"/>
      <c r="I26" s="247"/>
      <c r="J26" s="247"/>
      <c r="K26" s="247"/>
      <c r="L26" s="247"/>
      <c r="M26" s="247"/>
      <c r="N26" s="247"/>
      <c r="O26" s="247"/>
      <c r="P26" s="247"/>
      <c r="Q26" s="247"/>
      <c r="R26" s="247"/>
      <c r="S26" s="247"/>
      <c r="T26" s="247"/>
      <c r="U26" s="18"/>
      <c r="V26" s="18"/>
      <c r="W26" s="18"/>
    </row>
    <row r="27" spans="1:23" x14ac:dyDescent="0.35">
      <c r="A27" s="247"/>
      <c r="B27" s="247"/>
      <c r="C27" s="247"/>
      <c r="D27" s="247"/>
      <c r="E27" s="247"/>
      <c r="F27" s="247"/>
      <c r="G27" s="247"/>
      <c r="H27" s="247"/>
      <c r="I27" s="247"/>
      <c r="J27" s="247"/>
      <c r="K27" s="247"/>
      <c r="L27" s="247"/>
      <c r="M27" s="247"/>
      <c r="N27" s="247"/>
      <c r="O27" s="247"/>
      <c r="P27" s="247"/>
      <c r="Q27" s="247"/>
      <c r="R27" s="247"/>
      <c r="S27" s="247"/>
      <c r="T27" s="247"/>
      <c r="U27" s="18"/>
      <c r="V27" s="18"/>
      <c r="W27" s="18"/>
    </row>
    <row r="28" spans="1:23" x14ac:dyDescent="0.35">
      <c r="A28" s="247"/>
      <c r="B28" s="247"/>
      <c r="C28" s="247"/>
      <c r="D28" s="247"/>
      <c r="E28" s="247"/>
      <c r="F28" s="247"/>
      <c r="G28" s="247"/>
      <c r="H28" s="247"/>
      <c r="I28" s="247"/>
      <c r="J28" s="247"/>
      <c r="K28" s="247"/>
      <c r="L28" s="247"/>
      <c r="M28" s="247"/>
      <c r="N28" s="247"/>
      <c r="O28" s="247"/>
      <c r="P28" s="247"/>
      <c r="Q28" s="247"/>
      <c r="R28" s="247"/>
      <c r="S28" s="247"/>
      <c r="T28" s="247"/>
      <c r="U28" s="18"/>
      <c r="V28" s="18"/>
      <c r="W28" s="18"/>
    </row>
    <row r="29" spans="1:23" x14ac:dyDescent="0.35">
      <c r="A29" s="247"/>
      <c r="B29" s="247"/>
      <c r="C29" s="247"/>
      <c r="D29" s="247"/>
      <c r="E29" s="247"/>
      <c r="F29" s="247"/>
      <c r="G29" s="247"/>
      <c r="H29" s="247"/>
      <c r="I29" s="247"/>
      <c r="J29" s="247"/>
      <c r="K29" s="247"/>
      <c r="L29" s="247"/>
      <c r="M29" s="247"/>
      <c r="N29" s="247"/>
      <c r="O29" s="247"/>
      <c r="P29" s="247"/>
      <c r="Q29" s="247"/>
      <c r="R29" s="247"/>
      <c r="S29" s="247"/>
      <c r="T29" s="247"/>
      <c r="U29" s="18"/>
      <c r="V29" s="18"/>
      <c r="W29" s="18"/>
    </row>
    <row r="30" spans="1:23" x14ac:dyDescent="0.35">
      <c r="A30" s="247"/>
      <c r="B30" s="247"/>
      <c r="C30" s="247"/>
      <c r="D30" s="247"/>
      <c r="E30" s="247"/>
      <c r="F30" s="247"/>
      <c r="G30" s="247"/>
      <c r="H30" s="247"/>
      <c r="I30" s="247"/>
      <c r="J30" s="247"/>
      <c r="K30" s="247"/>
      <c r="L30" s="247"/>
      <c r="M30" s="247"/>
      <c r="N30" s="247"/>
      <c r="O30" s="247"/>
      <c r="P30" s="247"/>
      <c r="Q30" s="247"/>
      <c r="R30" s="247"/>
      <c r="S30" s="247"/>
      <c r="T30" s="247"/>
      <c r="U30" s="18"/>
      <c r="V30" s="18"/>
      <c r="W30" s="18"/>
    </row>
    <row r="31" spans="1:23" x14ac:dyDescent="0.35">
      <c r="A31" s="247"/>
      <c r="B31" s="247"/>
      <c r="C31" s="247"/>
      <c r="D31" s="247"/>
      <c r="E31" s="247"/>
      <c r="F31" s="247"/>
      <c r="G31" s="247"/>
      <c r="H31" s="247"/>
      <c r="I31" s="247"/>
      <c r="J31" s="247"/>
      <c r="K31" s="247"/>
      <c r="L31" s="247"/>
      <c r="M31" s="247"/>
      <c r="N31" s="247"/>
      <c r="O31" s="247"/>
      <c r="P31" s="247"/>
      <c r="Q31" s="247"/>
      <c r="R31" s="247"/>
      <c r="S31" s="247"/>
      <c r="T31" s="247"/>
      <c r="U31" s="18"/>
      <c r="V31" s="18"/>
      <c r="W31" s="18"/>
    </row>
    <row r="32" spans="1:23" x14ac:dyDescent="0.35">
      <c r="A32" s="247"/>
      <c r="B32" s="247"/>
      <c r="C32" s="247"/>
      <c r="D32" s="247"/>
      <c r="E32" s="247"/>
      <c r="F32" s="247"/>
      <c r="G32" s="247"/>
      <c r="H32" s="247"/>
      <c r="I32" s="247"/>
      <c r="J32" s="247"/>
      <c r="K32" s="247"/>
      <c r="L32" s="247"/>
      <c r="M32" s="247"/>
      <c r="N32" s="247"/>
      <c r="O32" s="247"/>
      <c r="P32" s="247"/>
      <c r="Q32" s="247"/>
      <c r="R32" s="247"/>
      <c r="S32" s="247"/>
      <c r="T32" s="247"/>
      <c r="U32" s="18"/>
      <c r="V32" s="18"/>
      <c r="W32" s="18"/>
    </row>
    <row r="33" spans="1:23" x14ac:dyDescent="0.35">
      <c r="A33" s="247"/>
      <c r="B33" s="247"/>
      <c r="C33" s="247"/>
      <c r="D33" s="247"/>
      <c r="E33" s="247"/>
      <c r="F33" s="247"/>
      <c r="G33" s="247"/>
      <c r="H33" s="247"/>
      <c r="I33" s="247"/>
      <c r="J33" s="247"/>
      <c r="K33" s="247"/>
      <c r="L33" s="247"/>
      <c r="M33" s="247"/>
      <c r="N33" s="247"/>
      <c r="O33" s="247"/>
      <c r="P33" s="247"/>
      <c r="Q33" s="247"/>
      <c r="R33" s="247"/>
      <c r="S33" s="247"/>
      <c r="T33" s="247"/>
      <c r="U33" s="18"/>
      <c r="V33" s="18"/>
      <c r="W33" s="18"/>
    </row>
    <row r="34" spans="1:23" x14ac:dyDescent="0.35">
      <c r="A34" s="247"/>
      <c r="B34" s="247"/>
      <c r="C34" s="247"/>
      <c r="D34" s="247"/>
      <c r="E34" s="247"/>
      <c r="F34" s="247"/>
      <c r="G34" s="247"/>
      <c r="H34" s="247"/>
      <c r="I34" s="247"/>
      <c r="J34" s="247"/>
      <c r="K34" s="247"/>
      <c r="L34" s="247"/>
      <c r="M34" s="247"/>
      <c r="N34" s="247"/>
      <c r="O34" s="247"/>
      <c r="P34" s="247"/>
      <c r="Q34" s="247"/>
      <c r="R34" s="247"/>
      <c r="S34" s="247"/>
      <c r="T34" s="247"/>
      <c r="U34" s="18"/>
      <c r="V34" s="18"/>
      <c r="W34" s="18"/>
    </row>
    <row r="35" spans="1:23" x14ac:dyDescent="0.35">
      <c r="A35" s="247"/>
      <c r="B35" s="247"/>
      <c r="C35" s="247"/>
      <c r="D35" s="247"/>
      <c r="E35" s="247"/>
      <c r="F35" s="247"/>
      <c r="G35" s="247"/>
      <c r="H35" s="247"/>
      <c r="I35" s="247"/>
      <c r="J35" s="247"/>
      <c r="K35" s="247"/>
      <c r="L35" s="247"/>
      <c r="M35" s="247"/>
      <c r="N35" s="247"/>
      <c r="O35" s="247"/>
      <c r="P35" s="247"/>
      <c r="Q35" s="247"/>
      <c r="R35" s="247"/>
      <c r="S35" s="247"/>
      <c r="T35" s="247"/>
      <c r="U35" s="18"/>
      <c r="V35" s="18"/>
      <c r="W35" s="18"/>
    </row>
    <row r="36" spans="1:23" x14ac:dyDescent="0.35">
      <c r="A36" s="247"/>
      <c r="B36" s="247"/>
      <c r="C36" s="247"/>
      <c r="D36" s="247"/>
      <c r="E36" s="247"/>
      <c r="F36" s="247"/>
      <c r="G36" s="247"/>
      <c r="H36" s="247"/>
      <c r="I36" s="247"/>
      <c r="J36" s="247"/>
      <c r="K36" s="247"/>
      <c r="L36" s="247"/>
      <c r="M36" s="247"/>
      <c r="N36" s="247"/>
      <c r="O36" s="247"/>
      <c r="P36" s="247"/>
      <c r="Q36" s="247"/>
      <c r="R36" s="247"/>
      <c r="S36" s="247"/>
      <c r="T36" s="247"/>
      <c r="U36" s="18"/>
      <c r="V36" s="18"/>
      <c r="W36" s="18"/>
    </row>
    <row r="37" spans="1:23" x14ac:dyDescent="0.35">
      <c r="A37" s="247"/>
      <c r="B37" s="247"/>
      <c r="C37" s="247"/>
      <c r="D37" s="247"/>
      <c r="E37" s="247"/>
      <c r="F37" s="247"/>
      <c r="G37" s="247"/>
      <c r="H37" s="247"/>
      <c r="I37" s="247"/>
      <c r="J37" s="247"/>
      <c r="K37" s="247"/>
      <c r="L37" s="247"/>
      <c r="M37" s="247"/>
      <c r="N37" s="247"/>
      <c r="O37" s="247"/>
      <c r="P37" s="247"/>
      <c r="Q37" s="247"/>
      <c r="R37" s="247"/>
      <c r="S37" s="247"/>
      <c r="T37" s="247"/>
      <c r="U37" s="18"/>
      <c r="V37" s="18"/>
      <c r="W37" s="18"/>
    </row>
    <row r="38" spans="1:23" x14ac:dyDescent="0.35">
      <c r="A38" s="247"/>
      <c r="B38" s="247"/>
      <c r="C38" s="247"/>
      <c r="D38" s="247"/>
      <c r="E38" s="247"/>
      <c r="F38" s="247"/>
      <c r="G38" s="247"/>
      <c r="H38" s="247"/>
      <c r="I38" s="247"/>
      <c r="J38" s="247"/>
      <c r="K38" s="247"/>
      <c r="L38" s="247"/>
      <c r="M38" s="247"/>
      <c r="N38" s="247"/>
      <c r="O38" s="247"/>
      <c r="P38" s="247"/>
      <c r="Q38" s="247"/>
      <c r="R38" s="247"/>
      <c r="S38" s="247"/>
      <c r="T38" s="247"/>
      <c r="U38" s="18"/>
      <c r="V38" s="18"/>
      <c r="W38" s="18"/>
    </row>
    <row r="39" spans="1:23" x14ac:dyDescent="0.35">
      <c r="A39" s="247"/>
      <c r="B39" s="247"/>
      <c r="C39" s="247"/>
      <c r="D39" s="247"/>
      <c r="E39" s="247"/>
      <c r="F39" s="247"/>
      <c r="G39" s="247"/>
      <c r="H39" s="247"/>
      <c r="I39" s="247"/>
      <c r="J39" s="247"/>
      <c r="K39" s="247"/>
      <c r="L39" s="247"/>
      <c r="M39" s="247"/>
      <c r="N39" s="247"/>
      <c r="O39" s="247"/>
      <c r="P39" s="247"/>
      <c r="Q39" s="247"/>
      <c r="R39" s="247"/>
      <c r="S39" s="247"/>
      <c r="T39" s="247"/>
      <c r="U39" s="18"/>
      <c r="V39" s="18"/>
      <c r="W39" s="18"/>
    </row>
    <row r="40" spans="1:23" x14ac:dyDescent="0.35">
      <c r="A40" s="247"/>
      <c r="B40" s="247"/>
      <c r="C40" s="247"/>
      <c r="D40" s="247"/>
      <c r="E40" s="247"/>
      <c r="F40" s="247"/>
      <c r="G40" s="247"/>
      <c r="H40" s="247"/>
      <c r="I40" s="247"/>
      <c r="J40" s="247"/>
      <c r="K40" s="247"/>
      <c r="L40" s="247"/>
      <c r="M40" s="247"/>
      <c r="N40" s="247"/>
      <c r="O40" s="247"/>
      <c r="P40" s="247"/>
      <c r="Q40" s="247"/>
      <c r="R40" s="247"/>
      <c r="S40" s="247"/>
      <c r="T40" s="247"/>
      <c r="U40" s="18"/>
      <c r="V40" s="18"/>
      <c r="W40" s="18"/>
    </row>
    <row r="41" spans="1:23" x14ac:dyDescent="0.35">
      <c r="A41" s="247"/>
      <c r="B41" s="247"/>
      <c r="C41" s="247"/>
      <c r="D41" s="247"/>
      <c r="E41" s="247"/>
      <c r="F41" s="247"/>
      <c r="G41" s="247"/>
      <c r="H41" s="247"/>
      <c r="I41" s="247"/>
      <c r="J41" s="247"/>
      <c r="K41" s="247"/>
      <c r="L41" s="247"/>
      <c r="M41" s="247"/>
      <c r="N41" s="247"/>
      <c r="O41" s="247"/>
      <c r="P41" s="247"/>
      <c r="Q41" s="247"/>
      <c r="R41" s="247"/>
      <c r="S41" s="247"/>
      <c r="T41" s="247"/>
      <c r="U41" s="18"/>
      <c r="V41" s="18"/>
      <c r="W41" s="18"/>
    </row>
    <row r="42" spans="1:23" x14ac:dyDescent="0.35">
      <c r="A42" s="247"/>
      <c r="B42" s="247"/>
      <c r="C42" s="247"/>
      <c r="D42" s="247"/>
      <c r="E42" s="247"/>
      <c r="F42" s="247"/>
      <c r="G42" s="247"/>
      <c r="H42" s="247"/>
      <c r="I42" s="247"/>
      <c r="J42" s="247"/>
      <c r="K42" s="247"/>
      <c r="L42" s="247"/>
      <c r="M42" s="247"/>
      <c r="N42" s="247"/>
      <c r="O42" s="247"/>
      <c r="P42" s="247"/>
      <c r="Q42" s="247"/>
      <c r="R42" s="247"/>
      <c r="S42" s="247"/>
      <c r="T42" s="247"/>
      <c r="U42" s="18"/>
      <c r="V42" s="18"/>
      <c r="W42" s="18"/>
    </row>
    <row r="43" spans="1:23" x14ac:dyDescent="0.35">
      <c r="A43" s="247"/>
      <c r="B43" s="247"/>
      <c r="C43" s="247"/>
      <c r="D43" s="247"/>
      <c r="E43" s="247"/>
      <c r="F43" s="247"/>
      <c r="G43" s="247"/>
      <c r="H43" s="247"/>
      <c r="I43" s="247"/>
      <c r="J43" s="247"/>
      <c r="K43" s="247"/>
      <c r="L43" s="247"/>
      <c r="M43" s="247"/>
      <c r="N43" s="247"/>
      <c r="O43" s="247"/>
      <c r="P43" s="247"/>
      <c r="Q43" s="247"/>
      <c r="R43" s="247"/>
      <c r="S43" s="247"/>
      <c r="T43" s="247"/>
      <c r="U43" s="18"/>
      <c r="V43" s="18"/>
      <c r="W43" s="18"/>
    </row>
    <row r="44" spans="1:23" x14ac:dyDescent="0.35">
      <c r="A44" s="247"/>
      <c r="B44" s="247"/>
      <c r="C44" s="247"/>
      <c r="D44" s="247"/>
      <c r="E44" s="247"/>
      <c r="F44" s="247"/>
      <c r="G44" s="247"/>
      <c r="H44" s="247"/>
      <c r="I44" s="247"/>
      <c r="J44" s="247"/>
      <c r="K44" s="247"/>
      <c r="L44" s="247"/>
      <c r="M44" s="247"/>
      <c r="N44" s="247"/>
      <c r="O44" s="247"/>
      <c r="P44" s="247"/>
      <c r="Q44" s="247"/>
      <c r="R44" s="247"/>
      <c r="S44" s="247"/>
      <c r="T44" s="247"/>
      <c r="U44" s="18"/>
      <c r="V44" s="18"/>
      <c r="W44" s="18"/>
    </row>
    <row r="45" spans="1:23" x14ac:dyDescent="0.35">
      <c r="A45" s="247"/>
      <c r="B45" s="247"/>
      <c r="C45" s="247"/>
      <c r="D45" s="247"/>
      <c r="E45" s="247"/>
      <c r="F45" s="247"/>
      <c r="G45" s="247"/>
      <c r="H45" s="247"/>
      <c r="I45" s="247"/>
      <c r="J45" s="247"/>
      <c r="K45" s="247"/>
      <c r="L45" s="247"/>
      <c r="M45" s="247"/>
      <c r="N45" s="247"/>
      <c r="O45" s="247"/>
      <c r="P45" s="247"/>
      <c r="Q45" s="247"/>
      <c r="R45" s="247"/>
      <c r="S45" s="247"/>
      <c r="T45" s="247"/>
      <c r="U45" s="18"/>
      <c r="V45" s="18"/>
      <c r="W45" s="18"/>
    </row>
    <row r="46" spans="1:23" x14ac:dyDescent="0.35">
      <c r="A46" s="247"/>
      <c r="B46" s="247"/>
      <c r="C46" s="247"/>
      <c r="D46" s="247"/>
      <c r="E46" s="247"/>
      <c r="F46" s="247"/>
      <c r="G46" s="247"/>
      <c r="H46" s="247"/>
      <c r="I46" s="247"/>
      <c r="J46" s="247"/>
      <c r="K46" s="247"/>
      <c r="L46" s="247"/>
      <c r="M46" s="247"/>
      <c r="N46" s="247"/>
      <c r="O46" s="247"/>
      <c r="P46" s="247"/>
      <c r="Q46" s="247"/>
      <c r="R46" s="247"/>
      <c r="S46" s="247"/>
      <c r="T46" s="247"/>
      <c r="U46" s="18"/>
      <c r="V46" s="18"/>
      <c r="W46" s="18"/>
    </row>
    <row r="47" spans="1:23" x14ac:dyDescent="0.35">
      <c r="A47" s="247"/>
      <c r="B47" s="247"/>
      <c r="C47" s="247"/>
      <c r="D47" s="247"/>
      <c r="E47" s="247"/>
      <c r="F47" s="247"/>
      <c r="G47" s="247"/>
      <c r="H47" s="247"/>
      <c r="I47" s="247"/>
      <c r="J47" s="247"/>
      <c r="K47" s="247"/>
      <c r="L47" s="247"/>
      <c r="M47" s="247"/>
      <c r="N47" s="247"/>
      <c r="O47" s="247"/>
      <c r="P47" s="247"/>
      <c r="Q47" s="247"/>
      <c r="R47" s="247"/>
      <c r="S47" s="247"/>
      <c r="T47" s="247"/>
      <c r="U47" s="18"/>
      <c r="V47" s="18"/>
      <c r="W47" s="18"/>
    </row>
    <row r="48" spans="1:23" x14ac:dyDescent="0.35">
      <c r="A48" s="247"/>
      <c r="B48" s="247"/>
      <c r="C48" s="247"/>
      <c r="D48" s="247"/>
      <c r="E48" s="247"/>
      <c r="F48" s="247"/>
      <c r="G48" s="247"/>
      <c r="H48" s="247"/>
      <c r="I48" s="247"/>
      <c r="J48" s="247"/>
      <c r="K48" s="247"/>
      <c r="L48" s="247"/>
      <c r="M48" s="247"/>
      <c r="N48" s="247"/>
      <c r="O48" s="247"/>
      <c r="P48" s="247"/>
      <c r="Q48" s="247"/>
      <c r="R48" s="247"/>
      <c r="S48" s="247"/>
      <c r="T48" s="247"/>
      <c r="U48" s="18"/>
      <c r="V48" s="18"/>
      <c r="W48" s="18"/>
    </row>
    <row r="49" spans="1:23" x14ac:dyDescent="0.35">
      <c r="A49" s="247"/>
      <c r="B49" s="247"/>
      <c r="C49" s="247"/>
      <c r="D49" s="247"/>
      <c r="E49" s="247"/>
      <c r="F49" s="247"/>
      <c r="G49" s="247"/>
      <c r="H49" s="247"/>
      <c r="I49" s="247"/>
      <c r="J49" s="247"/>
      <c r="K49" s="247"/>
      <c r="L49" s="247"/>
      <c r="M49" s="247"/>
      <c r="N49" s="247"/>
      <c r="O49" s="247"/>
      <c r="P49" s="247"/>
      <c r="Q49" s="247"/>
      <c r="R49" s="247"/>
      <c r="S49" s="247"/>
      <c r="T49" s="247"/>
      <c r="U49" s="18"/>
      <c r="V49" s="18"/>
      <c r="W49" s="18"/>
    </row>
    <row r="50" spans="1:23" x14ac:dyDescent="0.35">
      <c r="A50" s="247"/>
      <c r="B50" s="247"/>
      <c r="C50" s="247"/>
      <c r="D50" s="247"/>
      <c r="E50" s="247"/>
      <c r="F50" s="247"/>
      <c r="G50" s="247"/>
      <c r="H50" s="247"/>
      <c r="I50" s="247"/>
      <c r="J50" s="247"/>
      <c r="K50" s="247"/>
      <c r="L50" s="247"/>
      <c r="M50" s="247"/>
      <c r="N50" s="247"/>
      <c r="O50" s="247"/>
      <c r="P50" s="247"/>
      <c r="Q50" s="247"/>
      <c r="R50" s="247"/>
      <c r="S50" s="247"/>
      <c r="T50" s="247"/>
      <c r="U50" s="18"/>
      <c r="V50" s="18"/>
      <c r="W50" s="18"/>
    </row>
    <row r="51" spans="1:23" x14ac:dyDescent="0.35">
      <c r="A51" s="247"/>
      <c r="B51" s="247"/>
      <c r="C51" s="247"/>
      <c r="D51" s="247"/>
      <c r="E51" s="247"/>
      <c r="F51" s="247"/>
      <c r="G51" s="247"/>
      <c r="H51" s="247"/>
      <c r="I51" s="247"/>
      <c r="J51" s="247"/>
      <c r="K51" s="247"/>
      <c r="L51" s="247"/>
      <c r="M51" s="247"/>
      <c r="N51" s="247"/>
      <c r="O51" s="247"/>
      <c r="P51" s="247"/>
      <c r="Q51" s="247"/>
      <c r="R51" s="247"/>
      <c r="S51" s="247"/>
      <c r="T51" s="247"/>
      <c r="U51" s="18"/>
      <c r="V51" s="18"/>
      <c r="W51" s="18"/>
    </row>
    <row r="52" spans="1:23" x14ac:dyDescent="0.35">
      <c r="A52" s="247"/>
      <c r="B52" s="247"/>
      <c r="C52" s="247"/>
      <c r="D52" s="247"/>
      <c r="E52" s="247"/>
      <c r="F52" s="247"/>
      <c r="G52" s="247"/>
      <c r="H52" s="247"/>
      <c r="I52" s="247"/>
      <c r="J52" s="247"/>
      <c r="K52" s="247"/>
      <c r="L52" s="247"/>
      <c r="M52" s="247"/>
      <c r="N52" s="247"/>
      <c r="O52" s="247"/>
      <c r="P52" s="247"/>
      <c r="Q52" s="247"/>
      <c r="R52" s="247"/>
      <c r="S52" s="247"/>
      <c r="T52" s="247"/>
      <c r="U52" s="18"/>
      <c r="V52" s="18"/>
      <c r="W52" s="18"/>
    </row>
    <row r="53" spans="1:23" x14ac:dyDescent="0.35">
      <c r="A53" s="247"/>
      <c r="B53" s="247"/>
      <c r="C53" s="247"/>
      <c r="D53" s="247"/>
      <c r="E53" s="247"/>
      <c r="F53" s="247"/>
      <c r="G53" s="247"/>
      <c r="H53" s="247"/>
      <c r="I53" s="247"/>
      <c r="J53" s="247"/>
      <c r="K53" s="247"/>
      <c r="L53" s="247"/>
      <c r="M53" s="247"/>
      <c r="N53" s="247"/>
      <c r="O53" s="247"/>
      <c r="P53" s="247"/>
      <c r="Q53" s="247"/>
      <c r="R53" s="247"/>
      <c r="S53" s="247"/>
      <c r="T53" s="247"/>
      <c r="U53" s="18"/>
      <c r="V53" s="18"/>
      <c r="W53" s="18"/>
    </row>
    <row r="54" spans="1:23" x14ac:dyDescent="0.35">
      <c r="A54" s="247"/>
      <c r="B54" s="247"/>
      <c r="C54" s="247"/>
      <c r="D54" s="247"/>
      <c r="E54" s="247"/>
      <c r="F54" s="247"/>
      <c r="G54" s="247"/>
      <c r="H54" s="247"/>
      <c r="I54" s="247"/>
      <c r="J54" s="247"/>
      <c r="K54" s="247"/>
      <c r="L54" s="247"/>
      <c r="M54" s="247"/>
      <c r="N54" s="247"/>
      <c r="O54" s="247"/>
      <c r="P54" s="247"/>
      <c r="Q54" s="247"/>
      <c r="R54" s="247"/>
      <c r="S54" s="247"/>
      <c r="T54" s="247"/>
      <c r="U54" s="18"/>
      <c r="V54" s="18"/>
      <c r="W54" s="18"/>
    </row>
    <row r="55" spans="1:23" x14ac:dyDescent="0.35">
      <c r="A55" s="247"/>
      <c r="B55" s="247"/>
      <c r="C55" s="247"/>
      <c r="D55" s="247"/>
      <c r="E55" s="247"/>
      <c r="F55" s="247"/>
      <c r="G55" s="247"/>
      <c r="H55" s="247"/>
      <c r="I55" s="247"/>
      <c r="J55" s="247"/>
      <c r="K55" s="247"/>
      <c r="L55" s="247"/>
      <c r="M55" s="247"/>
      <c r="N55" s="247"/>
      <c r="O55" s="247"/>
      <c r="P55" s="247"/>
      <c r="Q55" s="247"/>
      <c r="R55" s="247"/>
      <c r="S55" s="247"/>
      <c r="T55" s="247"/>
      <c r="U55" s="18"/>
      <c r="V55" s="18"/>
      <c r="W55" s="18"/>
    </row>
    <row r="56" spans="1:23" x14ac:dyDescent="0.35">
      <c r="A56" s="247"/>
      <c r="B56" s="247"/>
      <c r="C56" s="247"/>
      <c r="D56" s="247"/>
      <c r="E56" s="247"/>
      <c r="F56" s="247"/>
      <c r="G56" s="247"/>
      <c r="H56" s="247"/>
      <c r="I56" s="247"/>
      <c r="J56" s="247"/>
      <c r="K56" s="247"/>
      <c r="L56" s="247"/>
      <c r="M56" s="247"/>
      <c r="N56" s="247"/>
      <c r="O56" s="247"/>
      <c r="P56" s="247"/>
      <c r="Q56" s="247"/>
      <c r="R56" s="247"/>
      <c r="S56" s="247"/>
      <c r="T56" s="247"/>
      <c r="U56" s="18"/>
      <c r="V56" s="18"/>
      <c r="W56" s="18"/>
    </row>
    <row r="57" spans="1:23" ht="34.5" customHeight="1" x14ac:dyDescent="0.35">
      <c r="A57" s="247"/>
      <c r="B57" s="247"/>
      <c r="C57" s="247"/>
      <c r="D57" s="247"/>
      <c r="E57" s="247"/>
      <c r="F57" s="247"/>
      <c r="G57" s="247"/>
      <c r="H57" s="247"/>
      <c r="I57" s="247"/>
      <c r="J57" s="247"/>
      <c r="K57" s="247"/>
      <c r="L57" s="247"/>
      <c r="M57" s="247"/>
      <c r="N57" s="247"/>
      <c r="O57" s="247"/>
      <c r="P57" s="247"/>
      <c r="Q57" s="247"/>
      <c r="R57" s="247"/>
      <c r="S57" s="247"/>
      <c r="T57" s="247"/>
      <c r="U57" s="18"/>
      <c r="V57" s="18"/>
      <c r="W57" s="18"/>
    </row>
    <row r="58" spans="1:23" ht="17.149999999999999" customHeight="1" x14ac:dyDescent="0.35">
      <c r="A58" s="529" t="s">
        <v>497</v>
      </c>
      <c r="U58" s="18"/>
      <c r="V58" s="18"/>
      <c r="W58" s="18"/>
    </row>
    <row r="59" spans="1:23" x14ac:dyDescent="0.35">
      <c r="U59" s="18"/>
      <c r="V59" s="18"/>
      <c r="W59" s="18"/>
    </row>
    <row r="60" spans="1:23" x14ac:dyDescent="0.35">
      <c r="U60" s="18"/>
      <c r="V60" s="18"/>
      <c r="W60" s="18"/>
    </row>
    <row r="61" spans="1:23" ht="30.75" customHeight="1" x14ac:dyDescent="0.35">
      <c r="U61" s="18"/>
      <c r="V61" s="18"/>
      <c r="W61" s="18"/>
    </row>
    <row r="62" spans="1:23" ht="14.5" hidden="1" customHeight="1" x14ac:dyDescent="0.35">
      <c r="U62" s="18"/>
      <c r="V62" s="18"/>
      <c r="W62" s="18"/>
    </row>
    <row r="63" spans="1:23" ht="14.5" hidden="1" customHeight="1" x14ac:dyDescent="0.35">
      <c r="U63" s="18"/>
      <c r="V63" s="18"/>
      <c r="W63" s="18"/>
    </row>
    <row r="64" spans="1:23" ht="14.5" hidden="1" customHeight="1" x14ac:dyDescent="0.35">
      <c r="U64" s="18"/>
      <c r="V64" s="18"/>
      <c r="W64" s="18"/>
    </row>
    <row r="65" spans="21:23" ht="14.5" hidden="1" customHeight="1" x14ac:dyDescent="0.35">
      <c r="U65" s="18"/>
      <c r="V65" s="18"/>
      <c r="W65" s="18"/>
    </row>
    <row r="66" spans="21:23" ht="14.5" hidden="1" customHeight="1" x14ac:dyDescent="0.35">
      <c r="U66" s="18"/>
      <c r="V66" s="18"/>
      <c r="W66" s="18"/>
    </row>
    <row r="67" spans="21:23" ht="14.5" hidden="1" customHeight="1" x14ac:dyDescent="0.35">
      <c r="U67" s="18"/>
      <c r="V67" s="18"/>
      <c r="W67" s="18"/>
    </row>
    <row r="68" spans="21:23" ht="14.5" hidden="1" customHeight="1" x14ac:dyDescent="0.35">
      <c r="U68" s="18"/>
      <c r="V68" s="18"/>
      <c r="W68" s="18"/>
    </row>
    <row r="69" spans="21:23" ht="14.5" hidden="1" customHeight="1" x14ac:dyDescent="0.35">
      <c r="U69" s="18"/>
      <c r="V69" s="18"/>
      <c r="W69" s="18"/>
    </row>
    <row r="70" spans="21:23" ht="14.5" hidden="1" customHeight="1" x14ac:dyDescent="0.35">
      <c r="U70" s="18"/>
      <c r="V70" s="18"/>
      <c r="W70" s="18"/>
    </row>
    <row r="71" spans="21:23" ht="14.5" hidden="1" customHeight="1" x14ac:dyDescent="0.35">
      <c r="U71" s="18"/>
      <c r="V71" s="18"/>
      <c r="W71" s="18"/>
    </row>
    <row r="72" spans="21:23" ht="14.5" hidden="1" customHeight="1" x14ac:dyDescent="0.35">
      <c r="U72" s="18"/>
      <c r="V72" s="18"/>
      <c r="W72" s="18"/>
    </row>
    <row r="73" spans="21:23" ht="14.5" hidden="1" customHeight="1" x14ac:dyDescent="0.35">
      <c r="U73" s="18"/>
      <c r="V73" s="18"/>
      <c r="W73" s="18"/>
    </row>
  </sheetData>
  <mergeCells count="1">
    <mergeCell ref="A58:T1048576"/>
  </mergeCells>
  <pageMargins left="0.7" right="0.7" top="0.75" bottom="0.75" header="0.3" footer="0.3"/>
  <pageSetup scale="42" fitToWidth="0" fitToHeight="0" orientation="portrait" r:id="rId1"/>
  <headerFooter>
    <oddHeader>&amp;R&amp;"Calibri"&amp;7&amp;K000000Security level: RINA/CL/SENSITIVE&amp;1#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7:H169"/>
  <sheetViews>
    <sheetView topLeftCell="A4" zoomScale="96" zoomScaleNormal="96" workbookViewId="0">
      <selection activeCell="C18" sqref="C18"/>
    </sheetView>
  </sheetViews>
  <sheetFormatPr defaultRowHeight="14.5" x14ac:dyDescent="0.35"/>
  <cols>
    <col min="2" max="2" width="93.1796875" customWidth="1"/>
    <col min="3" max="3" width="29.81640625" customWidth="1"/>
    <col min="4" max="4" width="34.453125" customWidth="1"/>
    <col min="5" max="5" width="40.81640625" customWidth="1"/>
  </cols>
  <sheetData>
    <row r="7" spans="1:6" ht="15.75" customHeight="1" thickBot="1" x14ac:dyDescent="0.4">
      <c r="B7" s="13"/>
      <c r="C7" s="4"/>
    </row>
    <row r="8" spans="1:6" ht="36.75" customHeight="1" x14ac:dyDescent="0.35">
      <c r="A8">
        <v>1.1000000000000001</v>
      </c>
      <c r="B8" s="156" t="s">
        <v>204</v>
      </c>
      <c r="C8" s="157">
        <f>+Inputs!$U$11</f>
        <v>0</v>
      </c>
      <c r="D8" s="237"/>
    </row>
    <row r="9" spans="1:6" ht="15" thickBot="1" x14ac:dyDescent="0.4">
      <c r="A9" s="71" t="s">
        <v>230</v>
      </c>
      <c r="B9" s="158" t="s">
        <v>0</v>
      </c>
      <c r="C9" s="159">
        <f>IF(C8="yes",Inputs!$U$13,IF(C8="No",Inputs!$U$15,1))</f>
        <v>1</v>
      </c>
    </row>
    <row r="10" spans="1:6" ht="15" thickBot="1" x14ac:dyDescent="0.4">
      <c r="A10" s="18"/>
      <c r="B10" s="241"/>
      <c r="C10" s="120"/>
    </row>
    <row r="11" spans="1:6" ht="35.25" customHeight="1" thickBot="1" x14ac:dyDescent="0.4">
      <c r="A11" s="18">
        <v>2.1</v>
      </c>
      <c r="B11" s="188" t="s">
        <v>226</v>
      </c>
      <c r="C11" s="189" t="str">
        <f>+Inputs!$K$19</f>
        <v>Work on an existing asset</v>
      </c>
    </row>
    <row r="12" spans="1:6" ht="15" thickBot="1" x14ac:dyDescent="0.4">
      <c r="A12" s="18">
        <v>2.2000000000000002</v>
      </c>
      <c r="B12" s="240" t="s">
        <v>251</v>
      </c>
      <c r="C12" s="178">
        <f>+Inputs!$K$23</f>
        <v>0</v>
      </c>
    </row>
    <row r="13" spans="1:6" x14ac:dyDescent="0.35">
      <c r="A13" s="18"/>
      <c r="B13" s="241"/>
      <c r="C13" s="120"/>
    </row>
    <row r="14" spans="1:6" ht="15" thickBot="1" x14ac:dyDescent="0.4">
      <c r="A14" s="18"/>
      <c r="B14" s="160"/>
      <c r="C14" s="120"/>
    </row>
    <row r="15" spans="1:6" x14ac:dyDescent="0.35">
      <c r="A15" s="18">
        <v>3.1</v>
      </c>
      <c r="B15" s="150" t="s">
        <v>202</v>
      </c>
      <c r="C15" s="151">
        <f>+Inputs!$P$27</f>
        <v>0</v>
      </c>
      <c r="D15" s="238"/>
    </row>
    <row r="16" spans="1:6" ht="15.75" customHeight="1" x14ac:dyDescent="0.35">
      <c r="A16">
        <v>3.2</v>
      </c>
      <c r="B16" s="152" t="s">
        <v>203</v>
      </c>
      <c r="C16" s="153">
        <f>+Inputs!$P$29</f>
        <v>0</v>
      </c>
      <c r="D16" s="238"/>
      <c r="E16" s="120"/>
      <c r="F16" s="120"/>
    </row>
    <row r="17" spans="1:4" ht="15.75" customHeight="1" thickBot="1" x14ac:dyDescent="0.4">
      <c r="B17" s="154" t="s">
        <v>216</v>
      </c>
      <c r="C17" s="155">
        <f>+C15+C16</f>
        <v>0</v>
      </c>
      <c r="D17" s="239"/>
    </row>
    <row r="18" spans="1:4" ht="17.25" customHeight="1" thickBot="1" x14ac:dyDescent="0.4">
      <c r="A18" s="26">
        <v>4.0999999999999996</v>
      </c>
      <c r="B18" s="104" t="s">
        <v>231</v>
      </c>
      <c r="C18" s="149">
        <f>Inputs!K33</f>
        <v>0</v>
      </c>
      <c r="D18" s="12"/>
    </row>
    <row r="19" spans="1:4" ht="34.5" customHeight="1" thickBot="1" x14ac:dyDescent="0.4">
      <c r="A19" s="26">
        <v>4.2</v>
      </c>
      <c r="B19" s="104" t="s">
        <v>232</v>
      </c>
      <c r="C19" s="37">
        <f>Inputs!K37</f>
        <v>0</v>
      </c>
      <c r="D19" s="12"/>
    </row>
    <row r="20" spans="1:4" ht="15.75" customHeight="1" thickBot="1" x14ac:dyDescent="0.4">
      <c r="B20" s="4"/>
      <c r="C20" s="16"/>
      <c r="D20" s="12"/>
    </row>
    <row r="21" spans="1:4" ht="32.25" customHeight="1" thickBot="1" x14ac:dyDescent="0.4">
      <c r="A21" s="18" t="s">
        <v>383</v>
      </c>
      <c r="B21" s="49" t="s">
        <v>178</v>
      </c>
      <c r="C21" s="37">
        <f>+IF($C$8="Yes",Inputs!$K$41,IF($C$8="No",Inputs!$K$45,1))</f>
        <v>1</v>
      </c>
      <c r="D21" s="12"/>
    </row>
    <row r="22" spans="1:4" ht="44" thickBot="1" x14ac:dyDescent="0.4">
      <c r="A22" s="22">
        <v>6</v>
      </c>
      <c r="B22" s="49" t="s">
        <v>205</v>
      </c>
      <c r="C22" s="6">
        <f>+Inputs!K49</f>
        <v>0</v>
      </c>
      <c r="D22" s="12"/>
    </row>
    <row r="23" spans="1:4" ht="15" thickBot="1" x14ac:dyDescent="0.4">
      <c r="A23" s="22">
        <v>7</v>
      </c>
      <c r="B23" s="49" t="s">
        <v>233</v>
      </c>
      <c r="C23" s="37">
        <f>Inputs!K53</f>
        <v>0</v>
      </c>
      <c r="D23" s="17"/>
    </row>
    <row r="24" spans="1:4" s="18" customFormat="1" x14ac:dyDescent="0.35">
      <c r="A24" s="22"/>
      <c r="B24" s="242"/>
      <c r="C24" s="20"/>
      <c r="D24" s="12"/>
    </row>
    <row r="25" spans="1:4" ht="15" thickBot="1" x14ac:dyDescent="0.4">
      <c r="B25" s="243"/>
      <c r="C25" s="244"/>
      <c r="D25" s="17"/>
    </row>
    <row r="26" spans="1:4" s="18" customFormat="1" ht="29.5" thickBot="1" x14ac:dyDescent="0.4">
      <c r="A26" s="22">
        <v>8</v>
      </c>
      <c r="B26" s="49" t="s">
        <v>218</v>
      </c>
      <c r="C26" s="149" t="str">
        <f>+Inputs!$K$57</f>
        <v>BIM coordination carried out internally</v>
      </c>
      <c r="D26" s="12"/>
    </row>
    <row r="27" spans="1:4" ht="15" thickBot="1" x14ac:dyDescent="0.4">
      <c r="A27" s="22">
        <v>9</v>
      </c>
      <c r="B27" s="49" t="s">
        <v>150</v>
      </c>
      <c r="C27" s="37">
        <f>Inputs!K61</f>
        <v>0</v>
      </c>
      <c r="D27" s="12"/>
    </row>
    <row r="28" spans="1:4" ht="15" thickBot="1" x14ac:dyDescent="0.4">
      <c r="A28" s="22">
        <v>10</v>
      </c>
      <c r="B28" s="172" t="s">
        <v>281</v>
      </c>
      <c r="C28" s="37">
        <f>+Inputs!$K$65</f>
        <v>0</v>
      </c>
      <c r="D28" s="12"/>
    </row>
    <row r="29" spans="1:4" ht="15" thickBot="1" x14ac:dyDescent="0.4">
      <c r="A29" s="22">
        <v>11</v>
      </c>
      <c r="B29" s="172" t="s">
        <v>252</v>
      </c>
      <c r="C29" s="173">
        <f>+Inputs!$K$69</f>
        <v>0.02</v>
      </c>
      <c r="D29" s="12"/>
    </row>
    <row r="30" spans="1:4" x14ac:dyDescent="0.35">
      <c r="B30" s="18"/>
      <c r="C30" s="16"/>
      <c r="D30" s="12"/>
    </row>
    <row r="31" spans="1:4" x14ac:dyDescent="0.35">
      <c r="B31" s="18"/>
      <c r="C31" s="16"/>
      <c r="D31" s="12"/>
    </row>
    <row r="32" spans="1:4" x14ac:dyDescent="0.35">
      <c r="B32" s="18"/>
      <c r="C32" s="16"/>
      <c r="D32" s="12"/>
    </row>
    <row r="33" spans="1:4" ht="15" thickBot="1" x14ac:dyDescent="0.4">
      <c r="B33" s="4"/>
      <c r="C33" s="16"/>
      <c r="D33" s="12"/>
    </row>
    <row r="34" spans="1:4" ht="29.5" thickBot="1" x14ac:dyDescent="0.4">
      <c r="A34" s="534" t="s">
        <v>1</v>
      </c>
      <c r="B34" s="105" t="s">
        <v>2</v>
      </c>
      <c r="C34" s="174">
        <f>Inputs!K79</f>
        <v>0</v>
      </c>
      <c r="D34" s="12"/>
    </row>
    <row r="35" spans="1:4" x14ac:dyDescent="0.35">
      <c r="A35" s="535"/>
      <c r="B35" s="47" t="s">
        <v>129</v>
      </c>
      <c r="C35" s="16"/>
      <c r="D35" s="12"/>
    </row>
    <row r="36" spans="1:4" x14ac:dyDescent="0.35">
      <c r="A36" s="535"/>
      <c r="B36" s="38" t="s">
        <v>130</v>
      </c>
      <c r="C36" s="16"/>
      <c r="D36" s="12"/>
    </row>
    <row r="37" spans="1:4" ht="15" thickBot="1" x14ac:dyDescent="0.4">
      <c r="A37" s="535"/>
      <c r="B37" s="48" t="s">
        <v>131</v>
      </c>
      <c r="C37" s="16"/>
      <c r="D37" s="12"/>
    </row>
    <row r="38" spans="1:4" ht="15" thickBot="1" x14ac:dyDescent="0.4">
      <c r="A38" s="535"/>
      <c r="B38" s="4"/>
      <c r="C38" s="16"/>
      <c r="D38" s="12"/>
    </row>
    <row r="39" spans="1:4" ht="29.5" thickBot="1" x14ac:dyDescent="0.4">
      <c r="A39" s="535"/>
      <c r="B39" s="105" t="s">
        <v>5</v>
      </c>
      <c r="C39" s="37">
        <f>Inputs!K86</f>
        <v>0</v>
      </c>
      <c r="D39" s="12"/>
    </row>
    <row r="40" spans="1:4" x14ac:dyDescent="0.35">
      <c r="A40" s="535"/>
      <c r="B40" s="47" t="s">
        <v>6</v>
      </c>
      <c r="C40" s="67"/>
      <c r="D40" s="12"/>
    </row>
    <row r="41" spans="1:4" x14ac:dyDescent="0.35">
      <c r="A41" s="535"/>
      <c r="B41" s="38" t="s">
        <v>7</v>
      </c>
      <c r="C41" s="16"/>
      <c r="D41" s="12"/>
    </row>
    <row r="42" spans="1:4" ht="15" thickBot="1" x14ac:dyDescent="0.4">
      <c r="A42" s="535"/>
      <c r="B42" s="48" t="s">
        <v>8</v>
      </c>
      <c r="C42" s="16"/>
      <c r="D42" s="12"/>
    </row>
    <row r="43" spans="1:4" ht="15" thickBot="1" x14ac:dyDescent="0.4">
      <c r="A43" s="535"/>
      <c r="B43" s="4"/>
      <c r="C43" s="16"/>
      <c r="D43" s="12"/>
    </row>
    <row r="44" spans="1:4" ht="15" thickBot="1" x14ac:dyDescent="0.4">
      <c r="A44" s="536"/>
      <c r="B44" s="23" t="s">
        <v>9</v>
      </c>
      <c r="C44" s="37">
        <f>Inputs!K89</f>
        <v>0</v>
      </c>
      <c r="D44" s="12"/>
    </row>
    <row r="45" spans="1:4" x14ac:dyDescent="0.35">
      <c r="A45" s="52"/>
      <c r="B45" s="4"/>
      <c r="C45" s="16"/>
      <c r="D45" s="12"/>
    </row>
    <row r="46" spans="1:4" x14ac:dyDescent="0.35">
      <c r="A46" s="52"/>
      <c r="B46" s="53" t="s">
        <v>10</v>
      </c>
      <c r="C46" s="20"/>
      <c r="D46" s="12"/>
    </row>
    <row r="47" spans="1:4" ht="15" thickBot="1" x14ac:dyDescent="0.4">
      <c r="B47" s="4"/>
      <c r="C47" s="16"/>
      <c r="D47" s="12"/>
    </row>
    <row r="48" spans="1:4" ht="30.75" customHeight="1" thickBot="1" x14ac:dyDescent="0.4">
      <c r="A48" s="531" t="s">
        <v>11</v>
      </c>
      <c r="B48" s="43" t="s">
        <v>12</v>
      </c>
      <c r="C48" s="16"/>
      <c r="D48" s="12"/>
    </row>
    <row r="49" spans="1:4" ht="15" thickBot="1" x14ac:dyDescent="0.4">
      <c r="A49" s="532"/>
      <c r="B49" s="38" t="s">
        <v>13</v>
      </c>
      <c r="C49" s="16"/>
      <c r="D49" s="12"/>
    </row>
    <row r="50" spans="1:4" ht="29.5" thickBot="1" x14ac:dyDescent="0.4">
      <c r="A50" s="532"/>
      <c r="B50" s="39" t="s">
        <v>14</v>
      </c>
      <c r="C50" s="16"/>
      <c r="D50" s="12"/>
    </row>
    <row r="51" spans="1:4" ht="15" thickBot="1" x14ac:dyDescent="0.4">
      <c r="A51" s="532"/>
      <c r="B51" s="40" t="s">
        <v>15</v>
      </c>
      <c r="C51" s="16"/>
      <c r="D51" s="12"/>
    </row>
    <row r="52" spans="1:4" ht="29.5" thickBot="1" x14ac:dyDescent="0.4">
      <c r="A52" s="532"/>
      <c r="B52" s="41" t="s">
        <v>16</v>
      </c>
      <c r="C52" s="16"/>
      <c r="D52" s="12"/>
    </row>
    <row r="53" spans="1:4" ht="15" thickBot="1" x14ac:dyDescent="0.4">
      <c r="A53" s="532"/>
      <c r="B53" s="4"/>
      <c r="C53" s="16"/>
      <c r="D53" s="12"/>
    </row>
    <row r="54" spans="1:4" ht="29.5" thickBot="1" x14ac:dyDescent="0.4">
      <c r="A54" s="532"/>
      <c r="B54" s="43" t="s">
        <v>17</v>
      </c>
      <c r="C54" s="16"/>
    </row>
    <row r="55" spans="1:4" ht="29.5" thickBot="1" x14ac:dyDescent="0.4">
      <c r="A55" s="532"/>
      <c r="B55" s="42" t="s">
        <v>18</v>
      </c>
      <c r="C55" s="35" t="s">
        <v>19</v>
      </c>
      <c r="D55" s="33" t="s">
        <v>20</v>
      </c>
    </row>
    <row r="56" spans="1:4" ht="15" thickBot="1" x14ac:dyDescent="0.4">
      <c r="A56" s="532"/>
      <c r="B56" s="23" t="s">
        <v>21</v>
      </c>
      <c r="C56" s="36">
        <f>Inputs!M105</f>
        <v>0</v>
      </c>
      <c r="D56" s="34">
        <f>Inputs!P105</f>
        <v>0</v>
      </c>
    </row>
    <row r="57" spans="1:4" ht="15" thickBot="1" x14ac:dyDescent="0.4">
      <c r="A57" s="532"/>
      <c r="B57" s="23" t="s">
        <v>23</v>
      </c>
      <c r="C57" s="36">
        <f>Inputs!M106</f>
        <v>0</v>
      </c>
      <c r="D57" s="34">
        <f>Inputs!P106</f>
        <v>0</v>
      </c>
    </row>
    <row r="58" spans="1:4" ht="15" thickBot="1" x14ac:dyDescent="0.4">
      <c r="A58" s="532"/>
      <c r="B58" s="23" t="s">
        <v>24</v>
      </c>
      <c r="C58" s="36">
        <f>+Inputs!M107</f>
        <v>0</v>
      </c>
      <c r="D58" s="34">
        <f>Inputs!P107</f>
        <v>0</v>
      </c>
    </row>
    <row r="59" spans="1:4" ht="15" thickBot="1" x14ac:dyDescent="0.4">
      <c r="A59" s="532"/>
      <c r="B59" s="57" t="s">
        <v>25</v>
      </c>
      <c r="C59" s="59">
        <f>Inputs!M108</f>
        <v>0</v>
      </c>
      <c r="D59" s="58">
        <f>Inputs!P108</f>
        <v>0</v>
      </c>
    </row>
    <row r="60" spans="1:4" ht="15" thickBot="1" x14ac:dyDescent="0.4">
      <c r="A60" s="532"/>
      <c r="B60" s="4"/>
      <c r="C60" s="16"/>
      <c r="D60" s="12"/>
    </row>
    <row r="61" spans="1:4" ht="35.25" customHeight="1" thickBot="1" x14ac:dyDescent="0.4">
      <c r="A61" s="532"/>
      <c r="B61" s="45" t="s">
        <v>26</v>
      </c>
      <c r="C61" s="54" t="s">
        <v>27</v>
      </c>
      <c r="D61" s="12"/>
    </row>
    <row r="62" spans="1:4" ht="15" thickBot="1" x14ac:dyDescent="0.4">
      <c r="A62" s="532"/>
      <c r="B62" s="23" t="s">
        <v>21</v>
      </c>
      <c r="C62" s="34">
        <f>Inputs!M112</f>
        <v>0</v>
      </c>
      <c r="D62" s="12"/>
    </row>
    <row r="63" spans="1:4" ht="15" thickBot="1" x14ac:dyDescent="0.4">
      <c r="A63" s="532"/>
      <c r="B63" s="23" t="s">
        <v>23</v>
      </c>
      <c r="C63" s="34">
        <f>Inputs!M113</f>
        <v>0</v>
      </c>
      <c r="D63" s="12"/>
    </row>
    <row r="64" spans="1:4" ht="15" thickBot="1" x14ac:dyDescent="0.4">
      <c r="A64" s="532"/>
      <c r="B64" s="23" t="s">
        <v>24</v>
      </c>
      <c r="C64" s="34">
        <f>Inputs!M114</f>
        <v>0</v>
      </c>
      <c r="D64" s="12"/>
    </row>
    <row r="65" spans="1:8" ht="15" thickBot="1" x14ac:dyDescent="0.4">
      <c r="A65" s="532"/>
      <c r="B65" s="56" t="s">
        <v>25</v>
      </c>
      <c r="C65" s="58">
        <f>Inputs!M115</f>
        <v>0</v>
      </c>
      <c r="D65" s="12"/>
    </row>
    <row r="66" spans="1:8" ht="15" thickBot="1" x14ac:dyDescent="0.4">
      <c r="A66" s="532"/>
      <c r="B66" s="4"/>
      <c r="C66" s="55"/>
      <c r="D66" s="12"/>
    </row>
    <row r="67" spans="1:8" ht="29.5" thickBot="1" x14ac:dyDescent="0.4">
      <c r="A67" s="532"/>
      <c r="B67" s="106" t="s">
        <v>28</v>
      </c>
      <c r="C67" s="34">
        <f>Inputs!J123</f>
        <v>0</v>
      </c>
      <c r="D67" s="12"/>
    </row>
    <row r="68" spans="1:8" ht="15" thickBot="1" x14ac:dyDescent="0.4">
      <c r="A68" s="532"/>
      <c r="B68" s="23" t="s">
        <v>29</v>
      </c>
      <c r="C68" s="55"/>
      <c r="D68" s="12"/>
    </row>
    <row r="69" spans="1:8" ht="44" thickBot="1" x14ac:dyDescent="0.4">
      <c r="A69" s="532"/>
      <c r="B69" s="39" t="s">
        <v>30</v>
      </c>
      <c r="C69" s="55"/>
      <c r="D69" s="12"/>
    </row>
    <row r="70" spans="1:8" ht="15" thickBot="1" x14ac:dyDescent="0.4">
      <c r="A70" s="532"/>
      <c r="B70" s="40" t="s">
        <v>15</v>
      </c>
      <c r="C70" s="55"/>
      <c r="D70" s="12"/>
    </row>
    <row r="71" spans="1:8" ht="44" thickBot="1" x14ac:dyDescent="0.4">
      <c r="A71" s="533"/>
      <c r="B71" s="41" t="s">
        <v>31</v>
      </c>
      <c r="C71" s="55"/>
      <c r="D71" s="12"/>
    </row>
    <row r="72" spans="1:8" x14ac:dyDescent="0.35">
      <c r="B72" s="4"/>
      <c r="C72" s="16"/>
      <c r="D72" s="12"/>
    </row>
    <row r="73" spans="1:8" ht="15" thickBot="1" x14ac:dyDescent="0.4">
      <c r="B73" s="4"/>
      <c r="C73" s="16"/>
      <c r="D73" s="12"/>
    </row>
    <row r="74" spans="1:8" ht="29.5" thickBot="1" x14ac:dyDescent="0.4">
      <c r="A74" s="531" t="s">
        <v>32</v>
      </c>
      <c r="B74" s="49" t="s">
        <v>33</v>
      </c>
      <c r="C74" s="16"/>
      <c r="D74" s="12"/>
    </row>
    <row r="75" spans="1:8" ht="15" thickBot="1" x14ac:dyDescent="0.4">
      <c r="A75" s="532"/>
      <c r="B75" s="5" t="s">
        <v>34</v>
      </c>
      <c r="C75" s="16"/>
      <c r="D75" s="12"/>
    </row>
    <row r="76" spans="1:8" ht="29.5" thickBot="1" x14ac:dyDescent="0.4">
      <c r="A76" s="532"/>
      <c r="B76" s="39" t="s">
        <v>35</v>
      </c>
      <c r="C76" s="16"/>
      <c r="D76" s="12"/>
    </row>
    <row r="77" spans="1:8" ht="15" thickBot="1" x14ac:dyDescent="0.4">
      <c r="A77" s="532"/>
      <c r="B77" s="40" t="s">
        <v>15</v>
      </c>
      <c r="C77" s="16"/>
      <c r="D77" s="12"/>
    </row>
    <row r="78" spans="1:8" ht="29.5" thickBot="1" x14ac:dyDescent="0.4">
      <c r="A78" s="532"/>
      <c r="B78" s="41" t="s">
        <v>36</v>
      </c>
      <c r="C78" s="16"/>
      <c r="D78" s="12"/>
    </row>
    <row r="79" spans="1:8" ht="15" thickBot="1" x14ac:dyDescent="0.4">
      <c r="A79" s="532"/>
      <c r="B79" s="4"/>
      <c r="C79" s="16"/>
      <c r="D79" s="15"/>
    </row>
    <row r="80" spans="1:8" ht="34.5" customHeight="1" thickBot="1" x14ac:dyDescent="0.4">
      <c r="A80" s="532"/>
      <c r="B80" s="49" t="s">
        <v>37</v>
      </c>
      <c r="C80" s="32"/>
      <c r="D80" s="15"/>
      <c r="E80" s="14"/>
      <c r="F80" s="14"/>
      <c r="G80" s="14"/>
      <c r="H80" s="14"/>
    </row>
    <row r="81" spans="1:8" ht="15" thickBot="1" x14ac:dyDescent="0.4">
      <c r="A81" s="532"/>
      <c r="B81" s="31"/>
      <c r="C81" s="32"/>
      <c r="D81" s="12"/>
      <c r="E81" s="14"/>
      <c r="F81" s="14"/>
      <c r="G81" s="14"/>
      <c r="H81" s="14"/>
    </row>
    <row r="82" spans="1:8" ht="15" thickBot="1" x14ac:dyDescent="0.4">
      <c r="A82" s="532"/>
      <c r="B82" s="46" t="s">
        <v>38</v>
      </c>
      <c r="C82" s="16"/>
      <c r="D82" s="12"/>
    </row>
    <row r="83" spans="1:8" ht="15" thickBot="1" x14ac:dyDescent="0.4">
      <c r="A83" s="532"/>
      <c r="B83" s="50" t="s">
        <v>19</v>
      </c>
      <c r="C83" s="34">
        <f>Inputs!J139</f>
        <v>0</v>
      </c>
      <c r="D83" s="12"/>
    </row>
    <row r="84" spans="1:8" ht="15" thickBot="1" x14ac:dyDescent="0.4">
      <c r="A84" s="532"/>
      <c r="B84" s="51" t="s">
        <v>39</v>
      </c>
      <c r="C84" s="34">
        <f>Inputs!J143</f>
        <v>0</v>
      </c>
      <c r="D84" s="12"/>
    </row>
    <row r="85" spans="1:8" ht="15" thickBot="1" x14ac:dyDescent="0.4">
      <c r="A85" s="532"/>
      <c r="B85" s="4"/>
      <c r="C85" s="16"/>
      <c r="D85" s="12"/>
    </row>
    <row r="86" spans="1:8" ht="15" thickBot="1" x14ac:dyDescent="0.4">
      <c r="A86" s="532"/>
      <c r="B86" s="44" t="s">
        <v>40</v>
      </c>
      <c r="C86" s="34">
        <f>Inputs!J152</f>
        <v>0</v>
      </c>
      <c r="D86" s="12"/>
    </row>
    <row r="87" spans="1:8" x14ac:dyDescent="0.35">
      <c r="A87" s="532"/>
      <c r="B87" s="47" t="s">
        <v>41</v>
      </c>
      <c r="C87" s="16"/>
      <c r="D87" s="12"/>
    </row>
    <row r="88" spans="1:8" x14ac:dyDescent="0.35">
      <c r="A88" s="532"/>
      <c r="B88" s="38" t="s">
        <v>42</v>
      </c>
      <c r="C88" s="16"/>
      <c r="D88" s="12"/>
    </row>
    <row r="89" spans="1:8" x14ac:dyDescent="0.35">
      <c r="A89" s="532"/>
      <c r="B89" s="38" t="s">
        <v>43</v>
      </c>
      <c r="C89" s="16"/>
      <c r="D89" s="12"/>
    </row>
    <row r="90" spans="1:8" x14ac:dyDescent="0.35">
      <c r="A90" s="532"/>
      <c r="B90" s="38" t="s">
        <v>44</v>
      </c>
      <c r="C90" s="16"/>
      <c r="D90" s="12"/>
    </row>
    <row r="91" spans="1:8" ht="15" thickBot="1" x14ac:dyDescent="0.4">
      <c r="A91" s="532"/>
      <c r="B91" s="48" t="s">
        <v>45</v>
      </c>
      <c r="C91" s="16"/>
      <c r="D91" s="12"/>
    </row>
    <row r="92" spans="1:8" ht="15" thickBot="1" x14ac:dyDescent="0.4">
      <c r="A92" s="532"/>
      <c r="B92" s="4"/>
      <c r="C92" s="16"/>
      <c r="D92" s="12"/>
    </row>
    <row r="93" spans="1:8" ht="15" thickBot="1" x14ac:dyDescent="0.4">
      <c r="A93" s="532"/>
      <c r="B93" s="46" t="s">
        <v>46</v>
      </c>
      <c r="C93" s="16"/>
      <c r="D93" s="12"/>
    </row>
    <row r="94" spans="1:8" ht="15" thickBot="1" x14ac:dyDescent="0.4">
      <c r="A94" s="532"/>
      <c r="B94" s="50" t="s">
        <v>19</v>
      </c>
      <c r="C94" s="34">
        <f>Inputs!J157</f>
        <v>0</v>
      </c>
      <c r="D94" s="12"/>
    </row>
    <row r="95" spans="1:8" ht="15" thickBot="1" x14ac:dyDescent="0.4">
      <c r="A95" s="532"/>
      <c r="B95" s="51" t="s">
        <v>39</v>
      </c>
      <c r="C95" s="34">
        <f>Inputs!J161</f>
        <v>0</v>
      </c>
      <c r="D95" s="12"/>
    </row>
    <row r="96" spans="1:8" ht="15" thickBot="1" x14ac:dyDescent="0.4">
      <c r="A96" s="532"/>
      <c r="B96" s="4"/>
      <c r="D96" s="12"/>
    </row>
    <row r="97" spans="1:4" ht="15" thickBot="1" x14ac:dyDescent="0.4">
      <c r="A97" s="532"/>
      <c r="B97" s="44" t="s">
        <v>47</v>
      </c>
      <c r="C97" s="34">
        <f>Inputs!J170</f>
        <v>0</v>
      </c>
      <c r="D97" s="12"/>
    </row>
    <row r="98" spans="1:4" x14ac:dyDescent="0.35">
      <c r="A98" s="532"/>
      <c r="B98" s="47" t="s">
        <v>41</v>
      </c>
      <c r="D98" s="12"/>
    </row>
    <row r="99" spans="1:4" x14ac:dyDescent="0.35">
      <c r="A99" s="532"/>
      <c r="B99" s="38" t="s">
        <v>42</v>
      </c>
      <c r="C99" s="16"/>
      <c r="D99" s="12"/>
    </row>
    <row r="100" spans="1:4" x14ac:dyDescent="0.35">
      <c r="A100" s="532"/>
      <c r="B100" s="38" t="s">
        <v>43</v>
      </c>
      <c r="C100" s="16"/>
      <c r="D100" s="12"/>
    </row>
    <row r="101" spans="1:4" x14ac:dyDescent="0.35">
      <c r="A101" s="532"/>
      <c r="B101" s="38" t="s">
        <v>44</v>
      </c>
      <c r="C101" s="16"/>
      <c r="D101" s="12"/>
    </row>
    <row r="102" spans="1:4" ht="15" thickBot="1" x14ac:dyDescent="0.4">
      <c r="A102" s="532"/>
      <c r="B102" s="48" t="s">
        <v>45</v>
      </c>
      <c r="C102" s="16"/>
      <c r="D102" s="12"/>
    </row>
    <row r="103" spans="1:4" ht="15" thickBot="1" x14ac:dyDescent="0.4">
      <c r="A103" s="532"/>
      <c r="B103" s="4"/>
      <c r="C103" s="16"/>
      <c r="D103" s="12"/>
    </row>
    <row r="104" spans="1:4" ht="15" thickBot="1" x14ac:dyDescent="0.4">
      <c r="A104" s="532"/>
      <c r="B104" s="46" t="s">
        <v>48</v>
      </c>
      <c r="C104" s="16"/>
      <c r="D104" s="12"/>
    </row>
    <row r="105" spans="1:4" ht="15" thickBot="1" x14ac:dyDescent="0.4">
      <c r="A105" s="532"/>
      <c r="B105" s="50" t="s">
        <v>19</v>
      </c>
      <c r="C105" s="34">
        <f>Inputs!J176</f>
        <v>0</v>
      </c>
      <c r="D105" s="12"/>
    </row>
    <row r="106" spans="1:4" ht="15" thickBot="1" x14ac:dyDescent="0.4">
      <c r="A106" s="532"/>
      <c r="B106" s="51" t="s">
        <v>39</v>
      </c>
      <c r="C106" s="34">
        <f>Inputs!J180</f>
        <v>0</v>
      </c>
      <c r="D106" s="12"/>
    </row>
    <row r="107" spans="1:4" ht="15" thickBot="1" x14ac:dyDescent="0.4">
      <c r="A107" s="532"/>
      <c r="B107" s="4"/>
      <c r="D107" s="12"/>
    </row>
    <row r="108" spans="1:4" ht="29.5" thickBot="1" x14ac:dyDescent="0.4">
      <c r="A108" s="532"/>
      <c r="B108" s="43" t="s">
        <v>49</v>
      </c>
      <c r="C108" s="34">
        <f>Inputs!J189</f>
        <v>0</v>
      </c>
      <c r="D108" s="12"/>
    </row>
    <row r="109" spans="1:4" x14ac:dyDescent="0.35">
      <c r="A109" s="532"/>
      <c r="B109" s="47" t="s">
        <v>41</v>
      </c>
      <c r="D109" s="12"/>
    </row>
    <row r="110" spans="1:4" x14ac:dyDescent="0.35">
      <c r="A110" s="532"/>
      <c r="B110" s="38" t="s">
        <v>42</v>
      </c>
      <c r="C110" s="16"/>
      <c r="D110" s="12"/>
    </row>
    <row r="111" spans="1:4" x14ac:dyDescent="0.35">
      <c r="A111" s="532"/>
      <c r="B111" s="38" t="s">
        <v>43</v>
      </c>
      <c r="C111" s="16"/>
      <c r="D111" s="12"/>
    </row>
    <row r="112" spans="1:4" x14ac:dyDescent="0.35">
      <c r="A112" s="532"/>
      <c r="B112" s="38" t="s">
        <v>44</v>
      </c>
      <c r="C112" s="16"/>
      <c r="D112" s="12"/>
    </row>
    <row r="113" spans="1:4" ht="15" thickBot="1" x14ac:dyDescent="0.4">
      <c r="A113" s="532"/>
      <c r="B113" s="48" t="s">
        <v>45</v>
      </c>
      <c r="C113" s="16"/>
      <c r="D113" s="12"/>
    </row>
    <row r="114" spans="1:4" ht="15" thickBot="1" x14ac:dyDescent="0.4">
      <c r="A114" s="532"/>
      <c r="B114" s="4"/>
      <c r="C114" s="16"/>
      <c r="D114" s="12"/>
    </row>
    <row r="115" spans="1:4" ht="15" thickBot="1" x14ac:dyDescent="0.4">
      <c r="A115" s="532"/>
      <c r="B115" s="46" t="s">
        <v>382</v>
      </c>
      <c r="C115" s="16"/>
      <c r="D115" s="12"/>
    </row>
    <row r="116" spans="1:4" ht="15" thickBot="1" x14ac:dyDescent="0.4">
      <c r="A116" s="532"/>
      <c r="B116" s="50" t="s">
        <v>19</v>
      </c>
      <c r="C116" s="34">
        <f>Inputs!J195</f>
        <v>0</v>
      </c>
      <c r="D116" s="12"/>
    </row>
    <row r="117" spans="1:4" ht="15" thickBot="1" x14ac:dyDescent="0.4">
      <c r="A117" s="532"/>
      <c r="B117" s="51" t="s">
        <v>39</v>
      </c>
      <c r="C117" s="34">
        <f>Inputs!J199</f>
        <v>0</v>
      </c>
      <c r="D117" s="12"/>
    </row>
    <row r="118" spans="1:4" ht="15" thickBot="1" x14ac:dyDescent="0.4">
      <c r="A118" s="532"/>
      <c r="B118" s="4"/>
      <c r="D118" s="12"/>
    </row>
    <row r="119" spans="1:4" ht="29.5" thickBot="1" x14ac:dyDescent="0.4">
      <c r="A119" s="532"/>
      <c r="B119" s="43" t="s">
        <v>51</v>
      </c>
      <c r="C119" s="34">
        <f>Inputs!J208</f>
        <v>0</v>
      </c>
      <c r="D119" s="12"/>
    </row>
    <row r="120" spans="1:4" x14ac:dyDescent="0.35">
      <c r="A120" s="532"/>
      <c r="B120" s="47" t="s">
        <v>41</v>
      </c>
      <c r="D120" s="12"/>
    </row>
    <row r="121" spans="1:4" x14ac:dyDescent="0.35">
      <c r="A121" s="532"/>
      <c r="B121" s="38" t="s">
        <v>42</v>
      </c>
      <c r="C121" s="16"/>
      <c r="D121" s="12"/>
    </row>
    <row r="122" spans="1:4" x14ac:dyDescent="0.35">
      <c r="A122" s="532"/>
      <c r="B122" s="38" t="s">
        <v>43</v>
      </c>
      <c r="C122" s="16"/>
      <c r="D122" s="12"/>
    </row>
    <row r="123" spans="1:4" x14ac:dyDescent="0.35">
      <c r="A123" s="532"/>
      <c r="B123" s="38" t="s">
        <v>44</v>
      </c>
      <c r="C123" s="16"/>
      <c r="D123" s="12"/>
    </row>
    <row r="124" spans="1:4" ht="15" thickBot="1" x14ac:dyDescent="0.4">
      <c r="A124" s="533"/>
      <c r="B124" s="48" t="s">
        <v>45</v>
      </c>
      <c r="C124" s="16"/>
      <c r="D124" s="12"/>
    </row>
    <row r="125" spans="1:4" x14ac:dyDescent="0.35">
      <c r="B125" s="4"/>
      <c r="C125" s="16"/>
      <c r="D125" s="12"/>
    </row>
    <row r="126" spans="1:4" ht="15" thickBot="1" x14ac:dyDescent="0.4">
      <c r="B126" s="4"/>
      <c r="C126" s="16"/>
      <c r="D126" s="12"/>
    </row>
    <row r="127" spans="1:4" ht="15" thickBot="1" x14ac:dyDescent="0.4">
      <c r="A127" s="180"/>
      <c r="B127" s="5" t="s">
        <v>282</v>
      </c>
      <c r="C127" s="37">
        <f>+Inputs!$J$218</f>
        <v>0</v>
      </c>
      <c r="D127" s="12"/>
    </row>
    <row r="128" spans="1:4" ht="15" thickBot="1" x14ac:dyDescent="0.4">
      <c r="A128" s="181"/>
      <c r="B128" s="2"/>
      <c r="C128" s="184"/>
    </row>
    <row r="129" spans="1:3" ht="15" thickBot="1" x14ac:dyDescent="0.4">
      <c r="A129" s="181"/>
      <c r="B129" s="183" t="s">
        <v>283</v>
      </c>
      <c r="C129" s="37">
        <f>+Inputs!$J$222</f>
        <v>0</v>
      </c>
    </row>
    <row r="130" spans="1:3" ht="15" thickBot="1" x14ac:dyDescent="0.4">
      <c r="A130" s="181"/>
      <c r="B130" s="3"/>
      <c r="C130" s="48"/>
    </row>
    <row r="131" spans="1:3" ht="15" thickBot="1" x14ac:dyDescent="0.4">
      <c r="A131" s="181"/>
      <c r="B131" s="83"/>
      <c r="C131" s="47"/>
    </row>
    <row r="132" spans="1:3" ht="15" thickBot="1" x14ac:dyDescent="0.4">
      <c r="A132" s="181"/>
      <c r="B132" s="179" t="s">
        <v>38</v>
      </c>
      <c r="C132" s="38"/>
    </row>
    <row r="133" spans="1:3" ht="15" thickBot="1" x14ac:dyDescent="0.4">
      <c r="A133" s="181"/>
      <c r="B133" s="4"/>
      <c r="C133" s="38"/>
    </row>
    <row r="134" spans="1:3" ht="15" thickBot="1" x14ac:dyDescent="0.4">
      <c r="A134" s="181"/>
      <c r="B134" s="23" t="s">
        <v>19</v>
      </c>
      <c r="C134" s="178">
        <f>+Inputs!$J$241</f>
        <v>0</v>
      </c>
    </row>
    <row r="135" spans="1:3" ht="15" thickBot="1" x14ac:dyDescent="0.4">
      <c r="A135" s="181"/>
      <c r="B135" s="4"/>
      <c r="C135" s="38"/>
    </row>
    <row r="136" spans="1:3" ht="15" thickBot="1" x14ac:dyDescent="0.4">
      <c r="A136" s="181"/>
      <c r="B136" s="23" t="s">
        <v>285</v>
      </c>
      <c r="C136" s="178">
        <f>+Inputs!$J$245</f>
        <v>0</v>
      </c>
    </row>
    <row r="137" spans="1:3" ht="15" thickBot="1" x14ac:dyDescent="0.4">
      <c r="A137" s="181"/>
      <c r="B137" s="4"/>
      <c r="C137" s="38"/>
    </row>
    <row r="138" spans="1:3" ht="15" thickBot="1" x14ac:dyDescent="0.4">
      <c r="A138" s="181"/>
      <c r="B138" s="23" t="s">
        <v>286</v>
      </c>
      <c r="C138" s="178">
        <f>+Inputs!$J$249</f>
        <v>0</v>
      </c>
    </row>
    <row r="139" spans="1:3" ht="15" thickBot="1" x14ac:dyDescent="0.4">
      <c r="A139" s="181"/>
      <c r="B139" s="90"/>
      <c r="C139" s="48"/>
    </row>
    <row r="140" spans="1:3" ht="15" thickBot="1" x14ac:dyDescent="0.4">
      <c r="A140" s="181"/>
    </row>
    <row r="141" spans="1:3" ht="15" thickBot="1" x14ac:dyDescent="0.4">
      <c r="A141" s="181"/>
      <c r="B141" s="83"/>
      <c r="C141" s="47"/>
    </row>
    <row r="142" spans="1:3" ht="15" thickBot="1" x14ac:dyDescent="0.4">
      <c r="A142" s="181"/>
      <c r="B142" s="179" t="s">
        <v>46</v>
      </c>
      <c r="C142" s="38"/>
    </row>
    <row r="143" spans="1:3" ht="15" thickBot="1" x14ac:dyDescent="0.4">
      <c r="A143" s="181"/>
      <c r="B143" s="4"/>
      <c r="C143" s="38"/>
    </row>
    <row r="144" spans="1:3" ht="15" thickBot="1" x14ac:dyDescent="0.4">
      <c r="A144" s="181"/>
      <c r="B144" s="23" t="s">
        <v>19</v>
      </c>
      <c r="C144" s="178">
        <f>+Inputs!$J$255</f>
        <v>0</v>
      </c>
    </row>
    <row r="145" spans="1:3" ht="15" thickBot="1" x14ac:dyDescent="0.4">
      <c r="A145" s="181"/>
      <c r="B145" s="4"/>
      <c r="C145" s="38"/>
    </row>
    <row r="146" spans="1:3" ht="15" thickBot="1" x14ac:dyDescent="0.4">
      <c r="A146" s="181"/>
      <c r="B146" s="23" t="s">
        <v>287</v>
      </c>
      <c r="C146" s="178">
        <f>+Inputs!$J$259</f>
        <v>0</v>
      </c>
    </row>
    <row r="147" spans="1:3" ht="15" thickBot="1" x14ac:dyDescent="0.4">
      <c r="A147" s="181"/>
      <c r="B147" s="4"/>
      <c r="C147" s="38"/>
    </row>
    <row r="148" spans="1:3" ht="15" thickBot="1" x14ac:dyDescent="0.4">
      <c r="A148" s="181"/>
      <c r="B148" s="23" t="s">
        <v>288</v>
      </c>
      <c r="C148" s="178">
        <f>+Inputs!$J$263</f>
        <v>0</v>
      </c>
    </row>
    <row r="149" spans="1:3" ht="15" thickBot="1" x14ac:dyDescent="0.4">
      <c r="A149" s="181"/>
      <c r="B149" s="90"/>
      <c r="C149" s="48"/>
    </row>
    <row r="150" spans="1:3" ht="15" thickBot="1" x14ac:dyDescent="0.4">
      <c r="A150" s="181"/>
    </row>
    <row r="151" spans="1:3" ht="15" thickBot="1" x14ac:dyDescent="0.4">
      <c r="A151" s="181"/>
      <c r="B151" s="83"/>
      <c r="C151" s="47"/>
    </row>
    <row r="152" spans="1:3" ht="15" thickBot="1" x14ac:dyDescent="0.4">
      <c r="A152" s="181"/>
      <c r="B152" s="179" t="s">
        <v>48</v>
      </c>
      <c r="C152" s="38"/>
    </row>
    <row r="153" spans="1:3" ht="15" thickBot="1" x14ac:dyDescent="0.4">
      <c r="A153" s="181"/>
      <c r="B153" s="4"/>
      <c r="C153" s="38"/>
    </row>
    <row r="154" spans="1:3" ht="15" thickBot="1" x14ac:dyDescent="0.4">
      <c r="A154" s="181"/>
      <c r="B154" s="23" t="s">
        <v>19</v>
      </c>
      <c r="C154" s="178">
        <f>+Inputs!$J$269</f>
        <v>0</v>
      </c>
    </row>
    <row r="155" spans="1:3" ht="15" thickBot="1" x14ac:dyDescent="0.4">
      <c r="A155" s="181"/>
      <c r="B155" s="4"/>
      <c r="C155" s="38"/>
    </row>
    <row r="156" spans="1:3" ht="15" thickBot="1" x14ac:dyDescent="0.4">
      <c r="A156" s="181"/>
      <c r="B156" s="23" t="s">
        <v>289</v>
      </c>
      <c r="C156" s="178">
        <f>+Inputs!$J$273</f>
        <v>0</v>
      </c>
    </row>
    <row r="157" spans="1:3" ht="15" thickBot="1" x14ac:dyDescent="0.4">
      <c r="A157" s="181"/>
      <c r="B157" s="4"/>
      <c r="C157" s="38"/>
    </row>
    <row r="158" spans="1:3" ht="15" thickBot="1" x14ac:dyDescent="0.4">
      <c r="A158" s="181"/>
      <c r="B158" s="23" t="s">
        <v>290</v>
      </c>
      <c r="C158" s="178">
        <f>+Inputs!$J$277</f>
        <v>0</v>
      </c>
    </row>
    <row r="159" spans="1:3" ht="15" thickBot="1" x14ac:dyDescent="0.4">
      <c r="A159" s="181"/>
      <c r="B159" s="90"/>
      <c r="C159" s="48"/>
    </row>
    <row r="160" spans="1:3" ht="15" thickBot="1" x14ac:dyDescent="0.4">
      <c r="A160" s="181"/>
    </row>
    <row r="161" spans="1:3" ht="15" thickBot="1" x14ac:dyDescent="0.4">
      <c r="A161" s="181"/>
      <c r="B161" s="83"/>
      <c r="C161" s="47"/>
    </row>
    <row r="162" spans="1:3" ht="15" thickBot="1" x14ac:dyDescent="0.4">
      <c r="A162" s="181"/>
      <c r="B162" s="179" t="s">
        <v>382</v>
      </c>
      <c r="C162" s="38"/>
    </row>
    <row r="163" spans="1:3" ht="15" thickBot="1" x14ac:dyDescent="0.4">
      <c r="A163" s="181"/>
      <c r="B163" s="4"/>
      <c r="C163" s="38"/>
    </row>
    <row r="164" spans="1:3" ht="15" thickBot="1" x14ac:dyDescent="0.4">
      <c r="A164" s="181"/>
      <c r="B164" s="23" t="s">
        <v>19</v>
      </c>
      <c r="C164" s="178">
        <f>+Inputs!$J$283</f>
        <v>0</v>
      </c>
    </row>
    <row r="165" spans="1:3" ht="15" thickBot="1" x14ac:dyDescent="0.4">
      <c r="A165" s="181"/>
      <c r="B165" s="4"/>
      <c r="C165" s="38"/>
    </row>
    <row r="166" spans="1:3" ht="15" thickBot="1" x14ac:dyDescent="0.4">
      <c r="A166" s="181"/>
      <c r="B166" s="23" t="s">
        <v>291</v>
      </c>
      <c r="C166" s="178">
        <f>+Inputs!$J$287</f>
        <v>0</v>
      </c>
    </row>
    <row r="167" spans="1:3" ht="15" thickBot="1" x14ac:dyDescent="0.4">
      <c r="A167" s="181"/>
      <c r="B167" s="4"/>
      <c r="C167" s="38"/>
    </row>
    <row r="168" spans="1:3" ht="15" thickBot="1" x14ac:dyDescent="0.4">
      <c r="A168" s="181"/>
      <c r="B168" s="23" t="s">
        <v>292</v>
      </c>
      <c r="C168" s="178">
        <f>+Inputs!$J$291</f>
        <v>0</v>
      </c>
    </row>
    <row r="169" spans="1:3" ht="15" thickBot="1" x14ac:dyDescent="0.4">
      <c r="A169" s="182"/>
      <c r="B169" s="90"/>
      <c r="C169" s="48"/>
    </row>
  </sheetData>
  <sheetProtection selectLockedCells="1"/>
  <mergeCells count="3">
    <mergeCell ref="A74:A124"/>
    <mergeCell ref="A34:A44"/>
    <mergeCell ref="A48:A71"/>
  </mergeCells>
  <pageMargins left="0.7" right="0.7" top="0.75" bottom="0.75" header="0.3" footer="0.3"/>
  <pageSetup paperSize="9" orientation="portrait" r:id="rId1"/>
  <headerFooter>
    <oddHeader>&amp;R&amp;"Calibri"&amp;7&amp;K000000Security level: RINA/CL/SENSITIVE&amp;1#</oddHead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Database!$D$164:$D$168</xm:f>
          </x14:formula1>
          <xm:sqref>C19</xm:sqref>
        </x14:dataValidation>
        <x14:dataValidation type="list" allowBlank="1" showInputMessage="1" showErrorMessage="1" xr:uid="{00000000-0002-0000-0200-000001000000}">
          <x14:formula1>
            <xm:f>Database!$D$171:$D$180</xm:f>
          </x14:formula1>
          <xm:sqref>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AC105"/>
  <sheetViews>
    <sheetView zoomScale="93" zoomScaleNormal="93" workbookViewId="0">
      <selection activeCell="U15" sqref="U15"/>
    </sheetView>
  </sheetViews>
  <sheetFormatPr defaultRowHeight="14.5" x14ac:dyDescent="0.35"/>
  <cols>
    <col min="2" max="2" width="38.1796875" customWidth="1"/>
    <col min="3" max="3" width="19.1796875" customWidth="1"/>
    <col min="4" max="4" width="17.1796875" bestFit="1" customWidth="1"/>
    <col min="5" max="5" width="30.1796875" customWidth="1"/>
    <col min="6" max="6" width="12" customWidth="1"/>
    <col min="8" max="8" width="28.81640625" bestFit="1" customWidth="1"/>
    <col min="9" max="9" width="19.54296875" customWidth="1"/>
    <col min="10" max="10" width="17.1796875" bestFit="1" customWidth="1"/>
    <col min="11" max="11" width="30.81640625" customWidth="1"/>
    <col min="14" max="14" width="33.453125" bestFit="1" customWidth="1"/>
    <col min="15" max="15" width="18.1796875" bestFit="1" customWidth="1"/>
    <col min="16" max="16" width="11.453125" customWidth="1"/>
    <col min="17" max="17" width="30.453125" customWidth="1"/>
    <col min="19" max="19" width="4.54296875" customWidth="1"/>
    <col min="20" max="20" width="50.54296875" customWidth="1"/>
    <col min="21" max="21" width="25.81640625" customWidth="1"/>
    <col min="22" max="22" width="27.54296875" customWidth="1"/>
    <col min="23" max="23" width="39.1796875" customWidth="1"/>
    <col min="24" max="24" width="23" customWidth="1"/>
  </cols>
  <sheetData>
    <row r="1" spans="1:29" ht="15" thickBot="1" x14ac:dyDescent="0.4">
      <c r="A1" s="26"/>
      <c r="B1" s="95" t="s">
        <v>52</v>
      </c>
      <c r="C1" s="83"/>
      <c r="D1" s="83"/>
      <c r="E1" s="47"/>
      <c r="F1" s="26"/>
      <c r="G1" s="26"/>
      <c r="H1" s="2"/>
      <c r="I1" s="4"/>
      <c r="J1" s="4"/>
      <c r="K1" s="38"/>
      <c r="L1" s="26"/>
      <c r="M1" s="26"/>
      <c r="N1" s="2"/>
      <c r="O1" s="4"/>
      <c r="P1" s="4"/>
      <c r="Q1" s="38"/>
      <c r="R1" s="24"/>
      <c r="S1" s="212"/>
      <c r="T1" s="213" t="s">
        <v>326</v>
      </c>
      <c r="U1" s="212"/>
      <c r="V1" s="212"/>
      <c r="W1" s="212"/>
      <c r="X1" s="212"/>
      <c r="Y1" s="212"/>
      <c r="Z1" s="212"/>
      <c r="AA1" s="94"/>
      <c r="AB1" s="26"/>
      <c r="AC1" s="26"/>
    </row>
    <row r="2" spans="1:29" ht="15" thickBot="1" x14ac:dyDescent="0.4">
      <c r="A2" s="26"/>
      <c r="B2" s="2" t="s">
        <v>217</v>
      </c>
      <c r="C2" s="4"/>
      <c r="D2" s="161">
        <f>+D3</f>
        <v>0</v>
      </c>
      <c r="E2" s="245" t="s">
        <v>384</v>
      </c>
      <c r="F2" s="26"/>
      <c r="G2" s="26"/>
      <c r="H2" s="2"/>
      <c r="I2" s="4"/>
      <c r="J2" s="4"/>
      <c r="K2" s="38"/>
      <c r="L2" s="26"/>
      <c r="M2" s="26"/>
      <c r="N2" s="2"/>
      <c r="O2" s="4"/>
      <c r="P2" s="4"/>
      <c r="Q2" s="38"/>
      <c r="R2" s="25"/>
      <c r="S2" s="80"/>
      <c r="T2" s="210" t="s">
        <v>325</v>
      </c>
      <c r="U2" s="211">
        <f>+IF('Tool interface'!$C$39=1,'BIM Costs Database'!$U$28,IF('Tool interface'!$C$39=2,'BIM Costs Database'!$U$14,IF('Tool interface'!$C$39=3,'BIM Costs Database'!$U$38,0)))</f>
        <v>0</v>
      </c>
      <c r="V2" s="80"/>
      <c r="W2" s="80"/>
      <c r="X2" s="80"/>
      <c r="Y2" s="80"/>
      <c r="Z2" s="80"/>
      <c r="AA2" s="27"/>
      <c r="AB2" s="26"/>
      <c r="AC2" s="26"/>
    </row>
    <row r="3" spans="1:29" ht="15" thickBot="1" x14ac:dyDescent="0.4">
      <c r="A3" s="26"/>
      <c r="B3" s="2" t="s">
        <v>53</v>
      </c>
      <c r="C3" s="4"/>
      <c r="D3" s="96">
        <f>+'Tool interface'!$C$44*(1+0.3)*IF('Tool interface'!$C$34&lt;=1,'BIM Costs Database'!D5,IF('Tool interface'!$C$34=2,'BIM Costs Database'!J5,IF('Tool interface'!$C$34&gt;=3,'BIM Costs Database'!P5,"")))</f>
        <v>0</v>
      </c>
      <c r="E3" s="96">
        <f>(1+0.3)*IF('Tool interface'!$C$34&lt;=1,'BIM Costs Database'!D5,IF('Tool interface'!$C$34=2,'BIM Costs Database'!J5,IF('Tool interface'!$C$34&gt;=3,'BIM Costs Database'!P5,"")))</f>
        <v>0</v>
      </c>
      <c r="F3" s="26"/>
      <c r="G3" s="26"/>
      <c r="H3" s="2"/>
      <c r="I3" s="4"/>
      <c r="J3" s="4"/>
      <c r="K3" s="38"/>
      <c r="L3" s="26"/>
      <c r="M3" s="26"/>
      <c r="N3" s="2"/>
      <c r="O3" s="4"/>
      <c r="P3" s="4"/>
      <c r="Q3" s="38"/>
      <c r="R3" s="25"/>
      <c r="S3" s="80"/>
      <c r="T3" s="80"/>
      <c r="U3" s="80"/>
      <c r="V3" s="80"/>
      <c r="W3" s="80"/>
      <c r="X3" s="80"/>
      <c r="Y3" s="80"/>
      <c r="Z3" s="80"/>
      <c r="AA3" s="27"/>
      <c r="AB3" s="26"/>
      <c r="AC3" s="26"/>
    </row>
    <row r="4" spans="1:29" ht="15" thickBot="1" x14ac:dyDescent="0.4">
      <c r="A4" s="26"/>
      <c r="B4" s="2"/>
      <c r="C4" s="4"/>
      <c r="D4" s="4" t="s">
        <v>54</v>
      </c>
      <c r="E4" s="38"/>
      <c r="F4" s="26"/>
      <c r="G4" s="26"/>
      <c r="H4" s="2"/>
      <c r="I4" s="4"/>
      <c r="J4" s="4" t="s">
        <v>54</v>
      </c>
      <c r="K4" s="38"/>
      <c r="L4" s="26"/>
      <c r="M4" s="26"/>
      <c r="N4" s="2"/>
      <c r="O4" s="4"/>
      <c r="P4" s="4" t="s">
        <v>54</v>
      </c>
      <c r="Q4" s="38"/>
      <c r="R4" s="25"/>
      <c r="S4" s="80"/>
      <c r="T4" s="208" t="s">
        <v>299</v>
      </c>
      <c r="U4" s="206" t="s">
        <v>302</v>
      </c>
      <c r="V4" s="5" t="s">
        <v>310</v>
      </c>
      <c r="W4" s="5" t="s">
        <v>311</v>
      </c>
      <c r="X4" s="5" t="s">
        <v>312</v>
      </c>
      <c r="Y4" s="80"/>
      <c r="Z4" s="80"/>
      <c r="AA4" s="27"/>
      <c r="AB4" s="26"/>
      <c r="AC4" s="26"/>
    </row>
    <row r="5" spans="1:29" ht="15" thickBot="1" x14ac:dyDescent="0.4">
      <c r="A5" s="26"/>
      <c r="B5" s="2" t="s">
        <v>55</v>
      </c>
      <c r="C5" s="4"/>
      <c r="D5" s="97">
        <f>+IF('Tool interface'!$C$39&lt;=1,'BIM Costs Database'!D8,IF('Tool interface'!$C$39=2,'BIM Costs Database'!D34,IF('Tool interface'!$C$39&gt;=3,'BIM Costs Database'!D8+'BIM Costs Database'!D34,"")))</f>
        <v>0</v>
      </c>
      <c r="E5" s="38"/>
      <c r="F5" s="26"/>
      <c r="G5" s="26"/>
      <c r="H5" s="2" t="s">
        <v>3</v>
      </c>
      <c r="I5" s="4"/>
      <c r="J5" s="97">
        <f>+IF('Tool interface'!$C$39&lt;=1,'BIM Costs Database'!J8,IF('Tool interface'!$C$39=2,'BIM Costs Database'!J34,IF('Tool interface'!$C$39&gt;=3,'BIM Costs Database'!J8+'BIM Costs Database'!J34,"")))</f>
        <v>0</v>
      </c>
      <c r="K5" s="38"/>
      <c r="L5" s="26"/>
      <c r="M5" s="26"/>
      <c r="N5" s="2" t="s">
        <v>4</v>
      </c>
      <c r="O5" s="4"/>
      <c r="P5" s="97">
        <f>+IF('Tool interface'!$C$39&lt;=1,'BIM Costs Database'!P8,IF('Tool interface'!$C$39=2,'BIM Costs Database'!P34,IF('Tool interface'!$C$39&gt;=3,'BIM Costs Database'!P8+'BIM Costs Database'!P34,"")))</f>
        <v>0</v>
      </c>
      <c r="Q5" s="38"/>
      <c r="R5" s="25"/>
      <c r="S5" s="80"/>
      <c r="T5" s="5" t="s">
        <v>301</v>
      </c>
      <c r="U5" s="200" t="e">
        <f>W5/V5</f>
        <v>#DIV/0!</v>
      </c>
      <c r="V5" s="6">
        <f>+IF('Tool interface'!$C$56="Yes",1,0)+IF('Tool interface'!$C$57="Yes",1,0)+IF('Tool interface'!$C$58="Yes",1,0)+IF('Tool interface'!$C$59="Yes",1,0)</f>
        <v>0</v>
      </c>
      <c r="W5" s="5">
        <f>+IF(+'Tool interface'!$C$56="Yes",'Tool interface'!$D$56,0)+IF('Tool interface'!$C$57="Yes",'Tool interface'!$D$57,0)+IF('Tool interface'!$C$58="Yes",'Tool interface'!$D$58,0)+IF('Tool interface'!$C$59="Yes",'Tool interface'!$D$59,0)</f>
        <v>0</v>
      </c>
      <c r="X5" s="5" t="e">
        <f>+(IF('Tool interface'!$C$56="Yes",3,0)+IF('Tool interface'!$C$57="Yes",3,0)+IF('Tool interface'!$C$58="Yes",3,0)+IF('Tool interface'!$C$59="Yes",3,0))/'BIM Costs Database'!$V$5</f>
        <v>#DIV/0!</v>
      </c>
      <c r="Y5" s="80"/>
      <c r="Z5" s="80"/>
      <c r="AA5" s="27"/>
      <c r="AB5" s="26"/>
      <c r="AC5" s="26"/>
    </row>
    <row r="6" spans="1:29" ht="15" thickBot="1" x14ac:dyDescent="0.4">
      <c r="A6" s="26"/>
      <c r="B6" s="2"/>
      <c r="C6" s="4"/>
      <c r="D6" s="97"/>
      <c r="E6" s="38"/>
      <c r="F6" s="26"/>
      <c r="G6" s="26"/>
      <c r="H6" s="2"/>
      <c r="I6" s="4"/>
      <c r="J6" s="97"/>
      <c r="K6" s="38"/>
      <c r="L6" s="26"/>
      <c r="M6" s="26"/>
      <c r="N6" s="2"/>
      <c r="O6" s="4"/>
      <c r="P6" s="97"/>
      <c r="Q6" s="38"/>
      <c r="R6" s="25"/>
      <c r="S6" s="80"/>
      <c r="T6" s="5" t="s">
        <v>72</v>
      </c>
      <c r="U6" s="5">
        <f>IF('Tool interface'!$C$83="Yes",'Tool interface'!$C$84,0)</f>
        <v>0</v>
      </c>
      <c r="V6" s="80"/>
      <c r="W6" s="80"/>
      <c r="X6" s="5">
        <f>+IF('Tool interface'!$C$83="Yes",3,0)</f>
        <v>0</v>
      </c>
      <c r="Y6" s="80"/>
      <c r="Z6" s="80"/>
      <c r="AA6" s="27"/>
      <c r="AB6" s="26"/>
      <c r="AC6" s="26"/>
    </row>
    <row r="7" spans="1:29" ht="15" thickBot="1" x14ac:dyDescent="0.4">
      <c r="A7" s="26"/>
      <c r="B7" s="2"/>
      <c r="C7" s="4"/>
      <c r="D7" s="4" t="s">
        <v>56</v>
      </c>
      <c r="E7" s="38"/>
      <c r="F7" s="26"/>
      <c r="G7" s="26"/>
      <c r="H7" s="2"/>
      <c r="I7" s="4"/>
      <c r="J7" s="4" t="s">
        <v>56</v>
      </c>
      <c r="K7" s="38"/>
      <c r="L7" s="26"/>
      <c r="M7" s="26"/>
      <c r="N7" s="2"/>
      <c r="O7" s="4"/>
      <c r="P7" s="4" t="s">
        <v>56</v>
      </c>
      <c r="Q7" s="38"/>
      <c r="R7" s="25"/>
      <c r="S7" s="80"/>
      <c r="T7" s="5" t="s">
        <v>46</v>
      </c>
      <c r="U7" s="5">
        <f>IF('Tool interface'!$C$94="Yes",'Tool interface'!$C$95,0)</f>
        <v>0</v>
      </c>
      <c r="V7" s="80"/>
      <c r="W7" s="80"/>
      <c r="X7" s="5">
        <f>+IF('Tool interface'!$C$94="Yes",3,0)</f>
        <v>0</v>
      </c>
      <c r="Y7" s="80"/>
      <c r="Z7" s="80"/>
      <c r="AA7" s="27"/>
      <c r="AB7" s="26"/>
      <c r="AC7" s="26"/>
    </row>
    <row r="8" spans="1:29" ht="15" thickBot="1" x14ac:dyDescent="0.4">
      <c r="A8" s="26"/>
      <c r="B8" s="98" t="s">
        <v>6</v>
      </c>
      <c r="D8" s="246">
        <f>+E11+E20+E23+E26+E29</f>
        <v>0</v>
      </c>
      <c r="E8" s="38"/>
      <c r="F8" s="26"/>
      <c r="G8" s="26"/>
      <c r="H8" s="98" t="s">
        <v>6</v>
      </c>
      <c r="I8" s="4"/>
      <c r="J8" s="22">
        <f>+K11+K20+K23+K26+K29</f>
        <v>0</v>
      </c>
      <c r="K8" s="38"/>
      <c r="L8" s="26"/>
      <c r="M8" s="26"/>
      <c r="N8" s="98" t="s">
        <v>6</v>
      </c>
      <c r="O8" s="4"/>
      <c r="P8" s="22">
        <f>+Q11+Q20+Q23+Q26+Q29</f>
        <v>0</v>
      </c>
      <c r="Q8" s="38"/>
      <c r="R8" s="25"/>
      <c r="S8" s="80"/>
      <c r="T8" s="5" t="s">
        <v>48</v>
      </c>
      <c r="U8" s="5">
        <f>IF('Tool interface'!$C$105="Yes",'Tool interface'!$C$106,0)</f>
        <v>0</v>
      </c>
      <c r="V8" s="80"/>
      <c r="W8" s="80"/>
      <c r="X8" s="5">
        <f>+IF('Tool interface'!$C$105="Yes",3,0)</f>
        <v>0</v>
      </c>
      <c r="Y8" s="80"/>
      <c r="Z8" s="80"/>
      <c r="AA8" s="27"/>
      <c r="AB8" s="26"/>
      <c r="AC8" s="26"/>
    </row>
    <row r="9" spans="1:29" ht="15" thickBot="1" x14ac:dyDescent="0.4">
      <c r="A9" s="26"/>
      <c r="B9" s="175"/>
      <c r="D9" s="4"/>
      <c r="E9" s="38"/>
      <c r="F9" s="26"/>
      <c r="G9" s="26"/>
      <c r="H9" s="175"/>
      <c r="I9" s="176"/>
      <c r="J9" s="176"/>
      <c r="K9" s="102"/>
      <c r="L9" s="103"/>
      <c r="M9" s="26"/>
      <c r="N9" s="175"/>
      <c r="O9" s="176"/>
      <c r="P9" s="176"/>
      <c r="Q9" s="38"/>
      <c r="R9" s="25"/>
      <c r="S9" s="80"/>
      <c r="T9" s="5" t="s">
        <v>50</v>
      </c>
      <c r="U9" s="5">
        <f>IF('Tool interface'!$C$116="Yes",'Tool interface'!$C$117,0)</f>
        <v>0</v>
      </c>
      <c r="V9" s="80"/>
      <c r="W9" s="80"/>
      <c r="X9" s="5">
        <f>+IF('Tool interface'!$C$116="Yes",3,0)</f>
        <v>0</v>
      </c>
      <c r="Y9" s="80"/>
      <c r="Z9" s="80"/>
      <c r="AA9" s="27"/>
      <c r="AB9" s="26"/>
      <c r="AC9" s="26"/>
    </row>
    <row r="10" spans="1:29" ht="15" thickBot="1" x14ac:dyDescent="0.4">
      <c r="A10" s="26"/>
      <c r="B10" s="185"/>
      <c r="C10" s="4" t="s">
        <v>293</v>
      </c>
      <c r="D10" s="4" t="s">
        <v>295</v>
      </c>
      <c r="E10" s="38" t="s">
        <v>296</v>
      </c>
      <c r="F10" s="26"/>
      <c r="G10" s="26"/>
      <c r="H10" s="185"/>
      <c r="I10" s="4" t="s">
        <v>293</v>
      </c>
      <c r="J10" s="4" t="s">
        <v>295</v>
      </c>
      <c r="K10" s="38" t="s">
        <v>296</v>
      </c>
      <c r="L10" s="103"/>
      <c r="M10" s="26"/>
      <c r="N10" s="185"/>
      <c r="O10" s="4" t="s">
        <v>293</v>
      </c>
      <c r="P10" s="4" t="s">
        <v>295</v>
      </c>
      <c r="Q10" s="38" t="s">
        <v>296</v>
      </c>
      <c r="R10" s="25"/>
      <c r="S10" s="80"/>
      <c r="T10" s="5" t="s">
        <v>309</v>
      </c>
      <c r="U10" s="201" t="e">
        <f>+SUM(U5:U9)</f>
        <v>#DIV/0!</v>
      </c>
      <c r="V10" s="205"/>
      <c r="W10" s="29"/>
      <c r="X10" s="5" t="e">
        <f>+SUM(X5:X9)</f>
        <v>#DIV/0!</v>
      </c>
      <c r="Y10" s="80"/>
      <c r="Z10" s="80"/>
      <c r="AA10" s="27"/>
      <c r="AB10" s="26"/>
      <c r="AC10" s="26"/>
    </row>
    <row r="11" spans="1:29" ht="15" thickBot="1" x14ac:dyDescent="0.4">
      <c r="A11" s="26"/>
      <c r="B11" s="185" t="s">
        <v>294</v>
      </c>
      <c r="C11" s="219">
        <v>1.7299999999999999E-2</v>
      </c>
      <c r="D11" s="187">
        <f>IF('Tool interface'!$C$129=1,'BIM Costs Database'!$C$11,IF('Tool interface'!$C$129=2,'BIM Costs Database'!$C$11+(20%*'BIM Costs Database'!$C$11),IF('Tool interface'!$C$129=3,'BIM Costs Database'!$C$11+('BIM Costs Database'!$C$11*40%),0)))</f>
        <v>0</v>
      </c>
      <c r="E11" s="38">
        <f>+D11*'Tool interface'!$C$127</f>
        <v>0</v>
      </c>
      <c r="F11" s="26"/>
      <c r="G11" s="26"/>
      <c r="H11" s="185" t="s">
        <v>294</v>
      </c>
      <c r="I11" s="220">
        <v>2.9000000000000001E-2</v>
      </c>
      <c r="J11" s="187">
        <f>IF('Tool interface'!$C$129=1,'BIM Costs Database'!$I$11,IF('Tool interface'!$C$129=2,'BIM Costs Database'!$I$11+(20%*'BIM Costs Database'!$I$11),IF('Tool interface'!$C$129=3,'BIM Costs Database'!$I$11+('BIM Costs Database'!$I$11*40%),0)))</f>
        <v>0</v>
      </c>
      <c r="K11" s="38">
        <f>+J11*'Tool interface'!$C$127</f>
        <v>0</v>
      </c>
      <c r="L11" s="103"/>
      <c r="M11" s="26"/>
      <c r="N11" s="185" t="s">
        <v>294</v>
      </c>
      <c r="O11" s="18">
        <v>4.0499999999999994E-2</v>
      </c>
      <c r="P11" s="187">
        <f>IF('Tool interface'!$C$129=1,'BIM Costs Database'!$O$11,IF('Tool interface'!$C$129=2,'BIM Costs Database'!$O$11+(20%*'BIM Costs Database'!$O$11),IF('Tool interface'!$C$129=3,'BIM Costs Database'!$O$11+('BIM Costs Database'!$O$11*40%),0)))</f>
        <v>0</v>
      </c>
      <c r="Q11" s="38">
        <f>+P11*'Tool interface'!$C$127</f>
        <v>0</v>
      </c>
      <c r="R11" s="25"/>
      <c r="S11" s="80"/>
      <c r="T11" s="80"/>
      <c r="U11" s="202"/>
      <c r="V11" s="80"/>
      <c r="W11" s="80"/>
      <c r="X11" s="214"/>
      <c r="Y11" s="80"/>
      <c r="Z11" s="80"/>
      <c r="AA11" s="27"/>
      <c r="AB11" s="26"/>
      <c r="AC11" s="26"/>
    </row>
    <row r="12" spans="1:29" ht="15" thickBot="1" x14ac:dyDescent="0.4">
      <c r="A12" s="26"/>
      <c r="B12" s="175"/>
      <c r="C12" s="176"/>
      <c r="D12" s="4"/>
      <c r="E12" s="38"/>
      <c r="F12" s="191" t="s">
        <v>303</v>
      </c>
      <c r="G12" s="26"/>
      <c r="H12" s="175"/>
      <c r="I12" s="176"/>
      <c r="K12" s="102"/>
      <c r="L12" s="103"/>
      <c r="M12" s="26"/>
      <c r="N12" s="175"/>
      <c r="O12" s="176"/>
      <c r="P12" s="176"/>
      <c r="Q12" s="38"/>
      <c r="R12" s="25"/>
      <c r="S12" s="80"/>
      <c r="T12" s="5" t="s">
        <v>316</v>
      </c>
      <c r="U12" s="204" t="e">
        <f>+$U$10/$X$10</f>
        <v>#DIV/0!</v>
      </c>
      <c r="V12" s="80"/>
      <c r="W12" s="80"/>
      <c r="X12" s="80"/>
      <c r="Y12" s="80"/>
      <c r="Z12" s="80"/>
      <c r="AA12" s="27"/>
      <c r="AB12" s="26"/>
      <c r="AC12" s="26"/>
    </row>
    <row r="13" spans="1:29" ht="15" thickBot="1" x14ac:dyDescent="0.4">
      <c r="A13" s="26"/>
      <c r="B13" s="175"/>
      <c r="C13" s="176"/>
      <c r="D13" s="4"/>
      <c r="E13" s="38"/>
      <c r="F13" s="26"/>
      <c r="G13" s="26"/>
      <c r="H13" s="175"/>
      <c r="I13" s="176"/>
      <c r="J13" s="176"/>
      <c r="K13" s="102"/>
      <c r="L13" s="103"/>
      <c r="M13" s="26"/>
      <c r="N13" s="175"/>
      <c r="O13" s="176"/>
      <c r="P13" s="176"/>
      <c r="Q13" s="38"/>
      <c r="R13" s="25"/>
      <c r="S13" s="80"/>
      <c r="T13" s="113" t="s">
        <v>317</v>
      </c>
      <c r="U13" s="203">
        <f>+IF('Tool interface'!$C$34=1,'BIM Costs Database'!$D$5,IF('Tool interface'!$C$34=2,$J$5,IF('Tool interface'!$C$34=3,$P$5,0)))*'Tool interface'!$C$44</f>
        <v>0</v>
      </c>
      <c r="V13" s="80"/>
      <c r="W13" s="80"/>
      <c r="X13" s="80"/>
      <c r="Y13" s="80"/>
      <c r="Z13" s="80"/>
      <c r="AA13" s="27"/>
      <c r="AB13" s="26"/>
      <c r="AC13" s="26"/>
    </row>
    <row r="14" spans="1:29" ht="15" thickBot="1" x14ac:dyDescent="0.4">
      <c r="A14" s="26"/>
      <c r="B14" s="175"/>
      <c r="C14" s="4"/>
      <c r="D14" s="4"/>
      <c r="E14" s="38"/>
      <c r="F14" s="26"/>
      <c r="G14" s="26"/>
      <c r="H14" s="2"/>
      <c r="I14" s="4"/>
      <c r="J14" s="4"/>
      <c r="K14" s="38"/>
      <c r="L14" s="26"/>
      <c r="M14" s="26"/>
      <c r="N14" s="2"/>
      <c r="O14" s="4"/>
      <c r="P14" s="4"/>
      <c r="Q14" s="38"/>
      <c r="R14" s="25"/>
      <c r="S14" s="80"/>
      <c r="T14" s="113" t="s">
        <v>315</v>
      </c>
      <c r="U14" s="6" t="e">
        <f>+$U$13*$U$12</f>
        <v>#DIV/0!</v>
      </c>
      <c r="V14" s="80"/>
      <c r="W14" s="80"/>
      <c r="X14" s="80"/>
      <c r="Y14" s="80"/>
      <c r="Z14" s="80"/>
      <c r="AA14" s="27"/>
      <c r="AB14" s="26"/>
      <c r="AC14" s="26"/>
    </row>
    <row r="15" spans="1:29" x14ac:dyDescent="0.35">
      <c r="A15" s="26"/>
      <c r="B15" s="99" t="s">
        <v>297</v>
      </c>
      <c r="C15" s="100"/>
      <c r="D15" s="100"/>
      <c r="E15" s="101"/>
      <c r="F15" s="26"/>
      <c r="G15" s="26"/>
      <c r="H15" s="99" t="s">
        <v>297</v>
      </c>
      <c r="I15" s="100"/>
      <c r="J15" s="100"/>
      <c r="K15" s="101"/>
      <c r="L15" s="26"/>
      <c r="M15" s="26"/>
      <c r="N15" s="99" t="s">
        <v>297</v>
      </c>
      <c r="O15" s="100"/>
      <c r="P15" s="100"/>
      <c r="Q15" s="101"/>
      <c r="R15" s="25"/>
      <c r="S15" s="80"/>
      <c r="T15" s="4"/>
      <c r="U15" s="80"/>
      <c r="V15" s="80"/>
      <c r="W15" s="80"/>
      <c r="X15" s="80"/>
      <c r="Y15" s="80"/>
      <c r="Z15" s="80"/>
      <c r="AA15" s="27"/>
      <c r="AB15" s="26"/>
      <c r="AC15" s="26"/>
    </row>
    <row r="16" spans="1:29" x14ac:dyDescent="0.35">
      <c r="A16" s="26"/>
      <c r="B16" s="2"/>
      <c r="C16" s="4"/>
      <c r="D16" s="4"/>
      <c r="E16" s="38"/>
      <c r="F16" s="26"/>
      <c r="G16" s="26"/>
      <c r="H16" s="2"/>
      <c r="I16" s="4"/>
      <c r="J16" s="4"/>
      <c r="K16" s="38"/>
      <c r="L16" s="26"/>
      <c r="M16" s="26"/>
      <c r="N16" s="2"/>
      <c r="O16" s="4"/>
      <c r="P16" s="4"/>
      <c r="Q16" s="38"/>
      <c r="R16" s="25"/>
      <c r="S16" s="80"/>
      <c r="T16" s="80"/>
      <c r="U16" s="80"/>
      <c r="V16" s="80"/>
      <c r="W16" s="80"/>
      <c r="X16" s="80"/>
      <c r="Y16" s="80"/>
      <c r="Z16" s="80"/>
      <c r="AA16" s="27"/>
      <c r="AB16" s="26"/>
      <c r="AC16" s="26"/>
    </row>
    <row r="17" spans="1:29" ht="15" thickBot="1" x14ac:dyDescent="0.4">
      <c r="A17" s="26"/>
      <c r="B17" s="86"/>
      <c r="E17" s="38"/>
      <c r="G17" s="26"/>
      <c r="H17" s="2"/>
      <c r="K17" s="38"/>
      <c r="L17" s="26"/>
      <c r="M17" s="26"/>
      <c r="N17" s="2"/>
      <c r="O17" s="4"/>
      <c r="P17" s="4"/>
      <c r="Q17" s="38"/>
      <c r="R17" s="25"/>
      <c r="S17" s="80"/>
      <c r="T17" s="80"/>
      <c r="U17" s="80"/>
      <c r="V17" s="80"/>
      <c r="W17" s="80"/>
      <c r="X17" s="80"/>
      <c r="Y17" s="80"/>
      <c r="Z17" s="80"/>
      <c r="AA17" s="27"/>
      <c r="AB17" s="26"/>
      <c r="AC17" s="26"/>
    </row>
    <row r="18" spans="1:29" ht="15" thickBot="1" x14ac:dyDescent="0.4">
      <c r="A18" s="26"/>
      <c r="B18" s="2"/>
      <c r="E18" s="38"/>
      <c r="F18" s="26"/>
      <c r="G18" s="26"/>
      <c r="H18" s="2"/>
      <c r="I18" s="4"/>
      <c r="J18" s="4"/>
      <c r="K18" s="38"/>
      <c r="L18" s="26"/>
      <c r="M18" s="26"/>
      <c r="N18" s="2"/>
      <c r="O18" s="4"/>
      <c r="P18" s="4"/>
      <c r="Q18" s="38"/>
      <c r="R18" s="25"/>
      <c r="S18" s="80"/>
      <c r="T18" s="208" t="s">
        <v>300</v>
      </c>
      <c r="U18" s="206" t="s">
        <v>302</v>
      </c>
      <c r="V18" s="5" t="s">
        <v>318</v>
      </c>
      <c r="W18" s="80"/>
      <c r="X18" s="80"/>
      <c r="Y18" s="80"/>
      <c r="Z18" s="80"/>
      <c r="AA18" s="27"/>
      <c r="AB18" s="26"/>
      <c r="AC18" s="26"/>
    </row>
    <row r="19" spans="1:29" ht="15" thickBot="1" x14ac:dyDescent="0.4">
      <c r="A19" s="26"/>
      <c r="B19" s="74" t="s">
        <v>72</v>
      </c>
      <c r="C19" s="4" t="s">
        <v>293</v>
      </c>
      <c r="D19" s="4" t="s">
        <v>295</v>
      </c>
      <c r="E19" s="38" t="s">
        <v>298</v>
      </c>
      <c r="F19" s="26"/>
      <c r="G19" s="26"/>
      <c r="H19" s="74" t="s">
        <v>72</v>
      </c>
      <c r="I19" s="4" t="s">
        <v>293</v>
      </c>
      <c r="J19" s="4" t="s">
        <v>295</v>
      </c>
      <c r="K19" s="38" t="s">
        <v>298</v>
      </c>
      <c r="L19" s="26"/>
      <c r="M19" s="26"/>
      <c r="N19" s="74" t="s">
        <v>72</v>
      </c>
      <c r="O19" s="4" t="s">
        <v>293</v>
      </c>
      <c r="P19" s="4" t="s">
        <v>295</v>
      </c>
      <c r="Q19" s="38" t="s">
        <v>298</v>
      </c>
      <c r="R19" s="25"/>
      <c r="S19" s="80"/>
      <c r="T19" s="5" t="s">
        <v>301</v>
      </c>
      <c r="U19" s="207">
        <f>+'Tool interface'!$C$129</f>
        <v>0</v>
      </c>
      <c r="V19" s="5">
        <v>3</v>
      </c>
      <c r="W19" s="80"/>
      <c r="X19" s="80"/>
      <c r="Y19" s="80"/>
      <c r="Z19" s="80"/>
      <c r="AA19" s="27"/>
      <c r="AB19" s="26"/>
      <c r="AC19" s="26"/>
    </row>
    <row r="20" spans="1:29" ht="15" thickBot="1" x14ac:dyDescent="0.4">
      <c r="A20" s="26"/>
      <c r="B20" s="2"/>
      <c r="C20" s="22">
        <v>1.8500000000000001E-3</v>
      </c>
      <c r="D20" s="186">
        <f>IF('Tool interface'!$C$134="Yes",IF('Tool interface'!$C$136=1,'BIM Costs Database'!$C$20,IF('Tool interface'!$C$136=2,'BIM Costs Database'!$C$20+(20%*'BIM Costs Database'!$C$20),IF('Tool interface'!$C$136=3,'BIM Costs Database'!$C$20+('BIM Costs Database'!$C$20*40%),0))),0)</f>
        <v>0</v>
      </c>
      <c r="E20" s="38">
        <f>+D20*'Tool interface'!$C$138</f>
        <v>0</v>
      </c>
      <c r="F20" s="26"/>
      <c r="G20" s="18"/>
      <c r="H20" s="2"/>
      <c r="I20" s="22">
        <v>3.5999999999999999E-3</v>
      </c>
      <c r="J20" s="186">
        <f>IF('Tool interface'!$C$134="Yes",IF('Tool interface'!$C$136=1,'BIM Costs Database'!$I$20,IF('Tool interface'!$C$136=2,'BIM Costs Database'!$I$20+(20%*'BIM Costs Database'!$I$20),IF('Tool interface'!$C$136=3,'BIM Costs Database'!$I$20+('BIM Costs Database'!$I$20*40%),0))),0)</f>
        <v>0</v>
      </c>
      <c r="K20" s="38">
        <f>+J20*'Tool interface'!$C$138</f>
        <v>0</v>
      </c>
      <c r="L20" s="26"/>
      <c r="M20" s="190"/>
      <c r="N20" s="2"/>
      <c r="O20" s="22">
        <v>4.5000000000000005E-3</v>
      </c>
      <c r="P20" s="186">
        <f>IF('Tool interface'!$C$134="Yes",IF('Tool interface'!$C$136=1,'BIM Costs Database'!$O$20,IF('Tool interface'!$C$136=2,'BIM Costs Database'!$O$20+(20%*'BIM Costs Database'!$O$20),IF('Tool interface'!$C$136=3,'BIM Costs Database'!$O$20+('BIM Costs Database'!$O$20*40%),0))),0)</f>
        <v>0</v>
      </c>
      <c r="Q20" s="38">
        <f>+P20*'Tool interface'!$C$138</f>
        <v>0</v>
      </c>
      <c r="R20" s="25"/>
      <c r="S20" s="80"/>
      <c r="T20" s="5" t="s">
        <v>72</v>
      </c>
      <c r="U20" s="5">
        <f>+IF('Tool interface'!$C$134="Yes",'Tool interface'!$C$136,0)</f>
        <v>0</v>
      </c>
      <c r="V20" s="5">
        <f>+IF('Tool interface'!$C$134="Yes",3,0)</f>
        <v>0</v>
      </c>
      <c r="W20" s="80"/>
      <c r="X20" s="80"/>
      <c r="Y20" s="80"/>
      <c r="Z20" s="80"/>
      <c r="AA20" s="27"/>
      <c r="AB20" s="26"/>
      <c r="AC20" s="26"/>
    </row>
    <row r="21" spans="1:29" ht="15" thickBot="1" x14ac:dyDescent="0.4">
      <c r="A21" s="26"/>
      <c r="B21" s="2"/>
      <c r="C21" s="4"/>
      <c r="D21" s="4"/>
      <c r="E21" s="38"/>
      <c r="F21" s="26"/>
      <c r="G21" s="26"/>
      <c r="H21" s="2"/>
      <c r="I21" s="4"/>
      <c r="J21" s="4"/>
      <c r="K21" s="38"/>
      <c r="L21" s="26"/>
      <c r="M21" s="26"/>
      <c r="N21" s="2"/>
      <c r="O21" s="4"/>
      <c r="P21" s="4"/>
      <c r="Q21" s="38"/>
      <c r="R21" s="25"/>
      <c r="S21" s="80"/>
      <c r="T21" s="5" t="s">
        <v>46</v>
      </c>
      <c r="U21" s="5">
        <f>+IF('Tool interface'!$C$144="Yes",'Tool interface'!$C$146,0)</f>
        <v>0</v>
      </c>
      <c r="V21" s="5">
        <f>+IF('Tool interface'!$C$144="Yes",3,0)</f>
        <v>0</v>
      </c>
      <c r="W21" s="80"/>
      <c r="X21" s="80"/>
      <c r="Y21" s="80"/>
      <c r="Z21" s="80"/>
      <c r="AA21" s="27"/>
      <c r="AB21" s="26"/>
      <c r="AC21" s="26"/>
    </row>
    <row r="22" spans="1:29" ht="15" thickBot="1" x14ac:dyDescent="0.4">
      <c r="A22" s="26"/>
      <c r="B22" s="74" t="s">
        <v>46</v>
      </c>
      <c r="C22" s="4" t="s">
        <v>293</v>
      </c>
      <c r="D22" s="4" t="s">
        <v>295</v>
      </c>
      <c r="E22" s="38" t="s">
        <v>298</v>
      </c>
      <c r="F22" s="26"/>
      <c r="G22" s="26"/>
      <c r="H22" s="74" t="s">
        <v>46</v>
      </c>
      <c r="I22" s="4" t="s">
        <v>293</v>
      </c>
      <c r="J22" s="4" t="s">
        <v>295</v>
      </c>
      <c r="K22" s="38" t="s">
        <v>298</v>
      </c>
      <c r="L22" s="26"/>
      <c r="M22" s="26"/>
      <c r="N22" s="74" t="s">
        <v>46</v>
      </c>
      <c r="O22" s="4" t="s">
        <v>293</v>
      </c>
      <c r="P22" s="4" t="s">
        <v>295</v>
      </c>
      <c r="Q22" s="38" t="s">
        <v>298</v>
      </c>
      <c r="R22" s="25"/>
      <c r="S22" s="80"/>
      <c r="T22" s="5" t="s">
        <v>48</v>
      </c>
      <c r="U22" s="5">
        <f>+IF('Tool interface'!$C$154="Yes",'Tool interface'!$C$156,0)</f>
        <v>0</v>
      </c>
      <c r="V22" s="5">
        <f>+IF('Tool interface'!$C$154="Yes",3,0)</f>
        <v>0</v>
      </c>
      <c r="W22" s="80"/>
      <c r="X22" s="80"/>
      <c r="Y22" s="80"/>
      <c r="Z22" s="80"/>
      <c r="AA22" s="27"/>
      <c r="AB22" s="26"/>
      <c r="AC22" s="26"/>
    </row>
    <row r="23" spans="1:29" ht="15" thickBot="1" x14ac:dyDescent="0.4">
      <c r="A23" s="26"/>
      <c r="B23" s="2"/>
      <c r="C23" s="22">
        <v>1.9E-3</v>
      </c>
      <c r="D23" s="186">
        <f>IF('Tool interface'!$C$144="Yes",IF('Tool interface'!$C$146=1,'BIM Costs Database'!$C$23,IF('Tool interface'!$C$146=2,'BIM Costs Database'!$C$23+(20%*'BIM Costs Database'!$C$23),IF('Tool interface'!$C$146=3,'BIM Costs Database'!$C$23+('BIM Costs Database'!$C$23*40%),0))),0)</f>
        <v>0</v>
      </c>
      <c r="E23" s="171">
        <f>+D23*'Tool interface'!$C$148</f>
        <v>0</v>
      </c>
      <c r="F23" s="26"/>
      <c r="G23" s="26"/>
      <c r="H23" s="2"/>
      <c r="I23" s="22">
        <v>3.7000000000000002E-3</v>
      </c>
      <c r="J23" s="186">
        <f>IF('Tool interface'!$C$144="Yes",IF('Tool interface'!$C$146=1,'BIM Costs Database'!$I$23,IF('Tool interface'!$C$146=2,'BIM Costs Database'!$I$23+(20%*'BIM Costs Database'!$I$23),IF('Tool interface'!$C$146=3,'BIM Costs Database'!$I$23+('BIM Costs Database'!$I$23*40%),0))),0)</f>
        <v>0</v>
      </c>
      <c r="K23" s="38">
        <f>+J23*'Tool interface'!$C$148</f>
        <v>0</v>
      </c>
      <c r="L23" s="26"/>
      <c r="M23" s="26"/>
      <c r="N23" s="2"/>
      <c r="O23" s="22">
        <v>4.725E-3</v>
      </c>
      <c r="P23" s="186">
        <f>IF('Tool interface'!$C$144="Yes",IF('Tool interface'!$C$146=1,'BIM Costs Database'!$O$23,IF('Tool interface'!$C$146=2,'BIM Costs Database'!$O$23+(20%*'BIM Costs Database'!$O$23),IF('Tool interface'!$C$146=3,'BIM Costs Database'!$O$23+('BIM Costs Database'!$O$23*40%),0))),0)</f>
        <v>0</v>
      </c>
      <c r="Q23" s="38">
        <f>+P23*'Tool interface'!$C$148</f>
        <v>0</v>
      </c>
      <c r="R23" s="25"/>
      <c r="S23" s="80"/>
      <c r="T23" s="5" t="s">
        <v>50</v>
      </c>
      <c r="U23" s="5">
        <f>+IF('Tool interface'!$C$164="Yes",'Tool interface'!$C$166,0)</f>
        <v>0</v>
      </c>
      <c r="V23" s="5">
        <f>+IF('Tool interface'!$C$164="Yes",3,0)</f>
        <v>0</v>
      </c>
      <c r="W23" s="80"/>
      <c r="X23" s="80"/>
      <c r="Y23" s="80"/>
      <c r="Z23" s="80"/>
      <c r="AA23" s="27"/>
      <c r="AB23" s="26"/>
      <c r="AC23" s="26"/>
    </row>
    <row r="24" spans="1:29" ht="15" thickBot="1" x14ac:dyDescent="0.4">
      <c r="A24" s="26"/>
      <c r="B24" s="2"/>
      <c r="C24" s="4"/>
      <c r="D24" s="4"/>
      <c r="E24" s="38"/>
      <c r="F24" s="26"/>
      <c r="G24" s="26"/>
      <c r="H24" s="2"/>
      <c r="I24" s="4"/>
      <c r="J24" s="4"/>
      <c r="K24" s="38"/>
      <c r="L24" s="26"/>
      <c r="M24" s="26"/>
      <c r="N24" s="2"/>
      <c r="O24" s="4"/>
      <c r="P24" s="4"/>
      <c r="Q24" s="38"/>
      <c r="R24" s="25"/>
      <c r="S24" s="80"/>
      <c r="T24" s="5" t="s">
        <v>309</v>
      </c>
      <c r="U24" s="5">
        <f>+SUM(U19:U23)</f>
        <v>0</v>
      </c>
      <c r="V24" s="5">
        <f>+SUM(V19:V23)</f>
        <v>3</v>
      </c>
      <c r="W24" s="80"/>
      <c r="X24" s="80"/>
      <c r="Y24" s="80"/>
      <c r="Z24" s="80"/>
      <c r="AA24" s="27"/>
      <c r="AB24" s="26"/>
      <c r="AC24" s="26"/>
    </row>
    <row r="25" spans="1:29" ht="15" thickBot="1" x14ac:dyDescent="0.4">
      <c r="A25" s="26"/>
      <c r="B25" s="74" t="s">
        <v>48</v>
      </c>
      <c r="C25" s="4" t="s">
        <v>293</v>
      </c>
      <c r="D25" s="4" t="s">
        <v>295</v>
      </c>
      <c r="E25" s="38" t="s">
        <v>298</v>
      </c>
      <c r="F25" s="26"/>
      <c r="G25" s="26"/>
      <c r="H25" s="74" t="s">
        <v>48</v>
      </c>
      <c r="I25" s="4" t="s">
        <v>293</v>
      </c>
      <c r="J25" s="4" t="s">
        <v>295</v>
      </c>
      <c r="K25" s="38" t="s">
        <v>298</v>
      </c>
      <c r="L25" s="26"/>
      <c r="M25" s="26"/>
      <c r="N25" s="74" t="s">
        <v>48</v>
      </c>
      <c r="O25" s="4" t="s">
        <v>293</v>
      </c>
      <c r="P25" s="4" t="s">
        <v>295</v>
      </c>
      <c r="Q25" s="38" t="s">
        <v>298</v>
      </c>
      <c r="R25" s="25"/>
      <c r="S25" s="80"/>
      <c r="T25" s="4"/>
      <c r="U25" s="80"/>
      <c r="V25" s="80"/>
      <c r="W25" s="80"/>
      <c r="X25" s="80"/>
      <c r="Y25" s="80"/>
      <c r="Z25" s="80"/>
      <c r="AA25" s="27"/>
      <c r="AB25" s="26"/>
      <c r="AC25" s="26"/>
    </row>
    <row r="26" spans="1:29" ht="15" thickBot="1" x14ac:dyDescent="0.4">
      <c r="A26" s="26"/>
      <c r="B26" s="2"/>
      <c r="C26" s="22">
        <v>1.6999999999999999E-3</v>
      </c>
      <c r="D26" s="186">
        <f>IF('Tool interface'!$C$154="Yes",IF('Tool interface'!$C$156=1,'BIM Costs Database'!$C$26,IF('Tool interface'!$C$156=2,'BIM Costs Database'!$C$26+(20%*'BIM Costs Database'!$C$26),IF('Tool interface'!$C$156=3,'BIM Costs Database'!$C$26+('BIM Costs Database'!$C$26*40%),0))),0)</f>
        <v>0</v>
      </c>
      <c r="E26" s="38">
        <f>+D26*'Tool interface'!$C$158</f>
        <v>0</v>
      </c>
      <c r="F26" s="26"/>
      <c r="G26" s="26"/>
      <c r="H26" s="2"/>
      <c r="I26" s="22">
        <v>3.5999999999999999E-3</v>
      </c>
      <c r="J26" s="186">
        <f>IF('Tool interface'!$C$154="Yes",IF('Tool interface'!$C$156=1,'BIM Costs Database'!$I$26,IF('Tool interface'!$C$156=2,'BIM Costs Database'!$I$26+(20%*'BIM Costs Database'!$I$26),IF('Tool interface'!$C$156=3,'BIM Costs Database'!$I$26+('BIM Costs Database'!$I$26*40%),0))),0)</f>
        <v>0</v>
      </c>
      <c r="K26" s="38">
        <f>+J26*'Tool interface'!$C$158</f>
        <v>0</v>
      </c>
      <c r="L26" s="26"/>
      <c r="M26" s="26"/>
      <c r="N26" s="2"/>
      <c r="O26" s="22">
        <v>3.8249999999999994E-3</v>
      </c>
      <c r="P26" s="186">
        <f>IF('Tool interface'!$C$154="Yes",IF('Tool interface'!$C$156=1,'BIM Costs Database'!$O$26,IF('Tool interface'!$C$156=2,'BIM Costs Database'!$O$26+(20%*'BIM Costs Database'!$O$26),IF('Tool interface'!$C$156=3,'BIM Costs Database'!$O$26+('BIM Costs Database'!$O$26*40%),0))),0)</f>
        <v>0</v>
      </c>
      <c r="Q26" s="38">
        <f>+P26*'Tool interface'!$C$158</f>
        <v>0</v>
      </c>
      <c r="R26" s="25"/>
      <c r="S26" s="80"/>
      <c r="T26" s="5" t="s">
        <v>316</v>
      </c>
      <c r="U26" s="204">
        <f>+U24/V24</f>
        <v>0</v>
      </c>
      <c r="V26" s="80"/>
      <c r="W26" s="80"/>
      <c r="X26" s="80"/>
      <c r="Y26" s="80"/>
      <c r="Z26" s="80"/>
      <c r="AA26" s="27"/>
      <c r="AB26" s="26"/>
      <c r="AC26" s="26"/>
    </row>
    <row r="27" spans="1:29" ht="15" thickBot="1" x14ac:dyDescent="0.4">
      <c r="A27" s="26"/>
      <c r="B27" s="2"/>
      <c r="C27" s="4"/>
      <c r="D27" s="4"/>
      <c r="E27" s="38"/>
      <c r="F27" s="26"/>
      <c r="G27" s="26"/>
      <c r="H27" s="2"/>
      <c r="I27" s="4"/>
      <c r="J27" s="4"/>
      <c r="K27" s="38"/>
      <c r="L27" s="26"/>
      <c r="M27" s="26"/>
      <c r="N27" s="2"/>
      <c r="O27" s="4"/>
      <c r="P27" s="4"/>
      <c r="Q27" s="38"/>
      <c r="R27" s="25"/>
      <c r="S27" s="80"/>
      <c r="T27" s="113" t="s">
        <v>317</v>
      </c>
      <c r="U27" s="203">
        <f>+IF('Tool interface'!$C$34=1,'BIM Costs Database'!$D$5,IF('Tool interface'!$C$34=2,$J$5,IF('Tool interface'!$C$34=3,$P$5,0)))*'Tool interface'!$C$44</f>
        <v>0</v>
      </c>
      <c r="V27" s="80"/>
      <c r="W27" s="80"/>
      <c r="X27" s="80"/>
      <c r="Y27" s="80"/>
      <c r="Z27" s="80"/>
      <c r="AA27" s="27"/>
      <c r="AB27" s="26"/>
      <c r="AC27" s="26"/>
    </row>
    <row r="28" spans="1:29" ht="15" thickBot="1" x14ac:dyDescent="0.4">
      <c r="A28" s="26"/>
      <c r="B28" s="74" t="s">
        <v>382</v>
      </c>
      <c r="C28" s="4" t="s">
        <v>293</v>
      </c>
      <c r="D28" s="4" t="s">
        <v>295</v>
      </c>
      <c r="E28" s="38" t="s">
        <v>298</v>
      </c>
      <c r="F28" s="26"/>
      <c r="G28" s="26"/>
      <c r="H28" s="74" t="s">
        <v>382</v>
      </c>
      <c r="I28" s="4" t="s">
        <v>293</v>
      </c>
      <c r="J28" s="4" t="s">
        <v>295</v>
      </c>
      <c r="K28" s="38" t="s">
        <v>298</v>
      </c>
      <c r="L28" s="26"/>
      <c r="M28" s="26"/>
      <c r="N28" s="74" t="s">
        <v>382</v>
      </c>
      <c r="O28" s="4" t="s">
        <v>293</v>
      </c>
      <c r="P28" s="4" t="s">
        <v>295</v>
      </c>
      <c r="Q28" s="38" t="s">
        <v>298</v>
      </c>
      <c r="R28" s="25"/>
      <c r="S28" s="80"/>
      <c r="T28" s="113" t="s">
        <v>315</v>
      </c>
      <c r="U28" s="203">
        <f>+$U$26*$U$27</f>
        <v>0</v>
      </c>
      <c r="V28" s="80"/>
      <c r="W28" s="80"/>
      <c r="X28" s="80"/>
      <c r="Y28" s="80"/>
      <c r="Z28" s="80"/>
      <c r="AA28" s="27"/>
      <c r="AB28" s="26"/>
      <c r="AC28" s="26"/>
    </row>
    <row r="29" spans="1:29" x14ac:dyDescent="0.35">
      <c r="A29" s="26"/>
      <c r="B29" s="2"/>
      <c r="C29" s="22">
        <v>1.9E-3</v>
      </c>
      <c r="D29" s="186">
        <f>IF('Tool interface'!$C$164="Yes",IF('Tool interface'!$C$166=1,'BIM Costs Database'!$C$29,IF('Tool interface'!$C$166=2,'BIM Costs Database'!$C$29+(20%*'BIM Costs Database'!$C$29),IF('Tool interface'!$C$166=3,'BIM Costs Database'!$C$29+('BIM Costs Database'!$C$29*40%),0))),0)</f>
        <v>0</v>
      </c>
      <c r="E29" s="38">
        <f>+D29*'Tool interface'!$C$168</f>
        <v>0</v>
      </c>
      <c r="F29" s="26"/>
      <c r="G29" s="26"/>
      <c r="H29" s="2"/>
      <c r="I29" s="22">
        <v>3.8E-3</v>
      </c>
      <c r="J29" s="186">
        <f>IF('Tool interface'!$C$164="Yes",IF('Tool interface'!$C$166=1,'BIM Costs Database'!$I$29,IF('Tool interface'!$C$166=2,'BIM Costs Database'!$I$29+(20%*'BIM Costs Database'!$I$29),IF('Tool interface'!$C$166=3,'BIM Costs Database'!$I$29+('BIM Costs Database'!$I$29*40%),0))),0)</f>
        <v>0</v>
      </c>
      <c r="K29" s="38">
        <f>+J29*'Tool interface'!$C$168</f>
        <v>0</v>
      </c>
      <c r="L29" s="26"/>
      <c r="M29" s="26"/>
      <c r="N29" s="2"/>
      <c r="O29" s="22">
        <v>4.5000000000000005E-3</v>
      </c>
      <c r="P29" s="186">
        <f>IF('Tool interface'!$C$164="Yes",IF('Tool interface'!$C$166=1,'BIM Costs Database'!$O$29,IF('Tool interface'!$C$166=2,'BIM Costs Database'!$O$29+(20%*'BIM Costs Database'!$O$29),IF('Tool interface'!$C$166=3,'BIM Costs Database'!$O$29+('BIM Costs Database'!$O$29*40%),0))),0)</f>
        <v>0</v>
      </c>
      <c r="Q29" s="38">
        <f>+P29*'Tool interface'!$C$168</f>
        <v>0</v>
      </c>
      <c r="R29" s="25"/>
      <c r="S29" s="80"/>
      <c r="T29" s="80"/>
      <c r="U29" s="80"/>
      <c r="V29" s="4"/>
      <c r="W29" s="80"/>
      <c r="X29" s="80"/>
      <c r="Y29" s="80"/>
      <c r="Z29" s="80"/>
      <c r="AA29" s="27"/>
      <c r="AB29" s="26"/>
      <c r="AC29" s="26"/>
    </row>
    <row r="30" spans="1:29" x14ac:dyDescent="0.35">
      <c r="A30" s="26"/>
      <c r="B30" s="2"/>
      <c r="C30" s="4"/>
      <c r="D30" s="4"/>
      <c r="E30" s="38"/>
      <c r="F30" s="26"/>
      <c r="G30" s="18"/>
      <c r="H30" s="2"/>
      <c r="I30" s="4"/>
      <c r="J30" s="4"/>
      <c r="K30" s="38"/>
      <c r="L30" s="26"/>
      <c r="M30" s="26"/>
      <c r="N30" s="2"/>
      <c r="O30" s="4"/>
      <c r="P30" s="4"/>
      <c r="Q30" s="38"/>
      <c r="R30" s="25"/>
      <c r="S30" s="80"/>
      <c r="T30" s="80"/>
      <c r="U30" s="80"/>
      <c r="V30" s="80"/>
      <c r="W30" s="80"/>
      <c r="X30" s="80"/>
      <c r="Y30" s="80"/>
      <c r="Z30" s="80"/>
      <c r="AA30" s="27"/>
      <c r="AB30" s="26"/>
      <c r="AC30" s="26"/>
    </row>
    <row r="31" spans="1:29" ht="15" thickBot="1" x14ac:dyDescent="0.4">
      <c r="A31" s="26"/>
      <c r="B31" s="2"/>
      <c r="C31" s="4"/>
      <c r="D31" s="4"/>
      <c r="E31" s="38"/>
      <c r="F31" s="26"/>
      <c r="G31" s="26"/>
      <c r="H31" s="2"/>
      <c r="I31" s="4"/>
      <c r="J31" s="4"/>
      <c r="K31" s="38"/>
      <c r="L31" s="26"/>
      <c r="M31" s="26"/>
      <c r="N31" s="2"/>
      <c r="O31" s="4"/>
      <c r="P31" s="4"/>
      <c r="Q31" s="38"/>
      <c r="R31" s="25"/>
      <c r="S31" s="80"/>
      <c r="T31" s="80"/>
      <c r="U31" s="80"/>
      <c r="V31" s="80"/>
      <c r="W31" s="80"/>
      <c r="X31" s="80"/>
      <c r="Y31" s="80"/>
      <c r="Z31" s="80"/>
      <c r="AA31" s="27"/>
      <c r="AB31" s="26"/>
      <c r="AC31" s="26"/>
    </row>
    <row r="32" spans="1:29" ht="15" thickBot="1" x14ac:dyDescent="0.4">
      <c r="A32" s="26"/>
      <c r="B32" s="2"/>
      <c r="C32" s="4"/>
      <c r="D32" s="4"/>
      <c r="E32" s="38"/>
      <c r="F32" s="26"/>
      <c r="G32" s="26"/>
      <c r="H32" s="2"/>
      <c r="I32" s="4"/>
      <c r="J32" s="4"/>
      <c r="K32" s="38"/>
      <c r="L32" s="26"/>
      <c r="M32" s="26"/>
      <c r="N32" s="2"/>
      <c r="O32" s="4"/>
      <c r="P32" s="4"/>
      <c r="Q32" s="38"/>
      <c r="R32" s="25"/>
      <c r="S32" s="80"/>
      <c r="T32" s="208" t="s">
        <v>319</v>
      </c>
      <c r="U32" s="80"/>
      <c r="V32" s="80"/>
      <c r="W32" s="80"/>
      <c r="X32" s="80"/>
      <c r="Y32" s="80"/>
      <c r="Z32" s="80"/>
      <c r="AA32" s="27"/>
      <c r="AB32" s="26"/>
      <c r="AC32" s="26"/>
    </row>
    <row r="33" spans="1:29" ht="15" thickBot="1" x14ac:dyDescent="0.4">
      <c r="A33" s="26"/>
      <c r="B33" s="2"/>
      <c r="C33" s="4"/>
      <c r="D33" s="4" t="s">
        <v>64</v>
      </c>
      <c r="E33" s="38"/>
      <c r="F33" s="26"/>
      <c r="G33" s="26"/>
      <c r="H33" s="2"/>
      <c r="I33" s="4"/>
      <c r="J33" s="4" t="s">
        <v>64</v>
      </c>
      <c r="K33" s="38"/>
      <c r="L33" s="26"/>
      <c r="M33" s="26"/>
      <c r="N33" s="2"/>
      <c r="O33" s="4"/>
      <c r="P33" s="4" t="s">
        <v>64</v>
      </c>
      <c r="Q33" s="38"/>
      <c r="R33" s="25"/>
      <c r="S33" s="80"/>
      <c r="T33" s="5" t="s">
        <v>320</v>
      </c>
      <c r="U33" s="204">
        <f>+IF('Tool interface'!$C$34=1,'BIM Costs Database'!D34/('BIM Costs Database'!$D$8+'BIM Costs Database'!$D$34),IF('Tool interface'!$C$34=2,'BIM Costs Database'!$J$34/('BIM Costs Database'!$J$34+'BIM Costs Database'!$J$8),IF('Tool interface'!$C$34=3,'BIM Costs Database'!$P$34/('BIM Costs Database'!$P$34+'BIM Costs Database'!$P$8),0)))</f>
        <v>0</v>
      </c>
      <c r="V33" s="80"/>
      <c r="W33" s="80"/>
      <c r="X33" s="80"/>
      <c r="Y33" s="80"/>
      <c r="Z33" s="80"/>
      <c r="AA33" s="27"/>
      <c r="AB33" s="26"/>
      <c r="AC33" s="26"/>
    </row>
    <row r="34" spans="1:29" ht="15" thickBot="1" x14ac:dyDescent="0.4">
      <c r="A34" s="26"/>
      <c r="B34" s="98" t="s">
        <v>7</v>
      </c>
      <c r="C34" s="4"/>
      <c r="D34" s="16">
        <f>+SUM(E40:E44)+E50+E58+E66+E74</f>
        <v>0</v>
      </c>
      <c r="E34" s="38"/>
      <c r="F34" s="26"/>
      <c r="G34" s="26"/>
      <c r="H34" s="98" t="s">
        <v>7</v>
      </c>
      <c r="I34" s="4"/>
      <c r="J34" s="16">
        <f>+SUM(K40:K44)+K50+K58+K66+K74</f>
        <v>0</v>
      </c>
      <c r="K34" s="38"/>
      <c r="L34" s="26"/>
      <c r="M34" s="26"/>
      <c r="N34" s="98" t="s">
        <v>7</v>
      </c>
      <c r="O34" s="4"/>
      <c r="P34" s="16">
        <f>+SUM(Q40:Q44)+Q50+Q58+Q66+Q74</f>
        <v>0</v>
      </c>
      <c r="Q34" s="38"/>
      <c r="R34" s="25"/>
      <c r="S34" s="80"/>
      <c r="T34" s="5" t="s">
        <v>321</v>
      </c>
      <c r="U34" s="204">
        <f>+IF('Tool interface'!$C$34=1,'BIM Costs Database'!$D$8/('BIM Costs Database'!$D$8+'BIM Costs Database'!$D$34),IF('Tool interface'!$C$34=2,'BIM Costs Database'!$J$8/('BIM Costs Database'!$J$34+'BIM Costs Database'!$J$8),IF('Tool interface'!$C$34=3,'BIM Costs Database'!$P$8/('BIM Costs Database'!$P$34+'BIM Costs Database'!$P$8),0)))</f>
        <v>0</v>
      </c>
      <c r="V34" s="80"/>
      <c r="W34" s="80"/>
      <c r="X34" s="80"/>
      <c r="Y34" s="80"/>
      <c r="Z34" s="80"/>
      <c r="AA34" s="27"/>
      <c r="AB34" s="26"/>
      <c r="AC34" s="26"/>
    </row>
    <row r="35" spans="1:29" ht="15" thickBot="1" x14ac:dyDescent="0.4">
      <c r="A35" s="26"/>
      <c r="B35" s="2"/>
      <c r="C35" s="4"/>
      <c r="D35" s="4"/>
      <c r="E35" s="38"/>
      <c r="F35" s="26"/>
      <c r="G35" s="26"/>
      <c r="H35" s="2"/>
      <c r="I35" s="4"/>
      <c r="J35" s="4"/>
      <c r="K35" s="38"/>
      <c r="L35" s="26"/>
      <c r="M35" s="26"/>
      <c r="N35" s="2"/>
      <c r="O35" s="4"/>
      <c r="P35" s="4"/>
      <c r="Q35" s="38"/>
      <c r="R35" s="25"/>
      <c r="S35" s="80"/>
      <c r="T35" s="207" t="s">
        <v>323</v>
      </c>
      <c r="U35" s="209" t="e">
        <f>+$U$33*$U$12</f>
        <v>#DIV/0!</v>
      </c>
      <c r="V35" s="80"/>
      <c r="W35" s="80"/>
      <c r="X35" s="80"/>
      <c r="Y35" s="80"/>
      <c r="Z35" s="80"/>
      <c r="AA35" s="27"/>
      <c r="AB35" s="26"/>
      <c r="AC35" s="26"/>
    </row>
    <row r="36" spans="1:29" ht="15" thickBot="1" x14ac:dyDescent="0.4">
      <c r="A36" s="26"/>
      <c r="B36" s="99" t="s">
        <v>66</v>
      </c>
      <c r="C36" s="100"/>
      <c r="D36" s="100"/>
      <c r="E36" s="101"/>
      <c r="F36" s="26"/>
      <c r="G36" s="26"/>
      <c r="H36" s="99" t="s">
        <v>66</v>
      </c>
      <c r="I36" s="100"/>
      <c r="J36" s="100"/>
      <c r="K36" s="101"/>
      <c r="L36" s="26"/>
      <c r="M36" s="26"/>
      <c r="N36" s="99" t="s">
        <v>66</v>
      </c>
      <c r="O36" s="100"/>
      <c r="P36" s="100"/>
      <c r="Q36" s="101"/>
      <c r="R36" s="25"/>
      <c r="S36" s="80"/>
      <c r="T36" s="207" t="s">
        <v>322</v>
      </c>
      <c r="U36" s="209">
        <f>+$U$26*$U$34</f>
        <v>0</v>
      </c>
      <c r="V36" s="80"/>
      <c r="W36" s="80"/>
      <c r="X36" s="80"/>
      <c r="Y36" s="80"/>
      <c r="Z36" s="80"/>
      <c r="AA36" s="27"/>
      <c r="AB36" s="26"/>
      <c r="AC36" s="26"/>
    </row>
    <row r="37" spans="1:29" ht="15" thickBot="1" x14ac:dyDescent="0.4">
      <c r="A37" s="26"/>
      <c r="B37" s="2"/>
      <c r="C37" s="4"/>
      <c r="D37" s="4"/>
      <c r="E37" s="38"/>
      <c r="F37" s="26"/>
      <c r="G37" s="26"/>
      <c r="H37" s="2"/>
      <c r="I37" s="4"/>
      <c r="J37" s="4"/>
      <c r="K37" s="38"/>
      <c r="L37" s="26"/>
      <c r="M37" s="26"/>
      <c r="N37" s="2"/>
      <c r="O37" s="4"/>
      <c r="P37" s="4"/>
      <c r="Q37" s="38"/>
      <c r="R37" s="25"/>
      <c r="S37" s="80"/>
      <c r="T37" s="207" t="s">
        <v>324</v>
      </c>
      <c r="U37" s="209" t="e">
        <f>+$U$35+$U$36</f>
        <v>#DIV/0!</v>
      </c>
      <c r="V37" s="80"/>
      <c r="W37" s="80"/>
      <c r="X37" s="80"/>
      <c r="Y37" s="80"/>
      <c r="Z37" s="80"/>
      <c r="AA37" s="27"/>
      <c r="AB37" s="26"/>
      <c r="AC37" s="26"/>
    </row>
    <row r="38" spans="1:29" ht="15" thickBot="1" x14ac:dyDescent="0.4">
      <c r="A38" s="26"/>
      <c r="B38" s="2"/>
      <c r="C38" s="4"/>
      <c r="D38" s="120" t="s">
        <v>187</v>
      </c>
      <c r="E38" s="121" t="s">
        <v>188</v>
      </c>
      <c r="F38" s="26"/>
      <c r="G38" s="26"/>
      <c r="H38" s="2"/>
      <c r="I38" s="4"/>
      <c r="J38" s="4"/>
      <c r="K38" s="38"/>
      <c r="L38" s="26"/>
      <c r="M38" s="26"/>
      <c r="N38" s="2"/>
      <c r="O38" s="4"/>
      <c r="P38" s="4"/>
      <c r="Q38" s="38"/>
      <c r="R38" s="25"/>
      <c r="S38" s="80"/>
      <c r="T38" s="113" t="s">
        <v>315</v>
      </c>
      <c r="U38" s="196" t="e">
        <f>+$U$37*U27</f>
        <v>#DIV/0!</v>
      </c>
      <c r="V38" s="80"/>
      <c r="W38" s="80"/>
      <c r="X38" s="80"/>
      <c r="Y38" s="80"/>
      <c r="Z38" s="80"/>
      <c r="AA38" s="27"/>
      <c r="AB38" s="26"/>
      <c r="AC38" s="26"/>
    </row>
    <row r="39" spans="1:29" x14ac:dyDescent="0.35">
      <c r="A39" s="26"/>
      <c r="B39" s="2" t="s">
        <v>67</v>
      </c>
      <c r="C39" s="4" t="s">
        <v>57</v>
      </c>
      <c r="D39" s="4" t="s">
        <v>68</v>
      </c>
      <c r="E39" s="38" t="s">
        <v>69</v>
      </c>
      <c r="F39" s="26"/>
      <c r="G39" s="26"/>
      <c r="H39" s="2" t="s">
        <v>67</v>
      </c>
      <c r="I39" s="4" t="s">
        <v>57</v>
      </c>
      <c r="J39" s="4" t="s">
        <v>68</v>
      </c>
      <c r="K39" s="38" t="s">
        <v>69</v>
      </c>
      <c r="L39" s="26"/>
      <c r="M39" s="26"/>
      <c r="N39" s="2" t="s">
        <v>67</v>
      </c>
      <c r="O39" s="4" t="s">
        <v>57</v>
      </c>
      <c r="P39" s="4" t="s">
        <v>68</v>
      </c>
      <c r="Q39" s="38" t="s">
        <v>69</v>
      </c>
      <c r="R39" s="25"/>
      <c r="S39" s="80"/>
      <c r="T39" s="80"/>
      <c r="U39" s="4"/>
      <c r="V39" s="80"/>
      <c r="W39" s="80"/>
      <c r="X39" s="80"/>
      <c r="Y39" s="80"/>
      <c r="Z39" s="80"/>
      <c r="AA39" s="27"/>
      <c r="AB39" s="26"/>
      <c r="AC39" s="26"/>
    </row>
    <row r="40" spans="1:29" x14ac:dyDescent="0.35">
      <c r="A40" s="26"/>
      <c r="B40" s="2" t="s">
        <v>21</v>
      </c>
      <c r="C40" s="197">
        <v>3</v>
      </c>
      <c r="D40" s="131">
        <f>+IF('Tool interface'!C56="Yes",IF('Tool interface'!D56&lt;=1,C40,IF('Tool interface'!D56=2,'BIM Costs Database'!C40+('BIM Costs Database'!C40*20%),IF('Tool interface'!D56&gt;=3,'BIM Costs Database'!C40+('BIM Costs Database'!C40*40%)))),0)</f>
        <v>0</v>
      </c>
      <c r="E40" s="38">
        <f>+IF('Tool interface'!C62&gt;1,IF('Tool interface'!$C$67&lt;=1,'Tool interface'!C62*'BIM Costs Database'!D40,IF('Tool interface'!$C$67=2,(('Tool interface'!C62-1)*40%)*'BIM Costs Database'!D40+'BIM Costs Database'!D40,IF('Tool interface'!$C$67&gt;=3,(('Tool interface'!C62-1)*20%)*'BIM Costs Database'!D40+'BIM Costs Database'!D40))),'BIM Costs Database'!D40*'Tool interface'!C62)</f>
        <v>0</v>
      </c>
      <c r="F40" s="26"/>
      <c r="G40" s="26"/>
      <c r="H40" s="2" t="s">
        <v>21</v>
      </c>
      <c r="I40" s="4">
        <v>4</v>
      </c>
      <c r="J40" s="4">
        <f>+IF('Tool interface'!C56="Yes",IF('Tool interface'!D56&lt;=1,I40,IF('Tool interface'!D56=2,'BIM Costs Database'!I40+('BIM Costs Database'!I40*20%),IF('Tool interface'!D56&gt;=3,'BIM Costs Database'!I40+('BIM Costs Database'!I40*40%)))),0)</f>
        <v>0</v>
      </c>
      <c r="K40" s="38">
        <f>+IF('Tool interface'!C62&gt;1,IF('Tool interface'!$C$67&lt;=1,'Tool interface'!C62*'BIM Costs Database'!J40,IF('Tool interface'!$C$67=2,(('Tool interface'!C62-1)*40%)*'BIM Costs Database'!J40+'BIM Costs Database'!J40,IF('Tool interface'!$C$67&gt;=3,(('Tool interface'!C62-1)*20%)*'BIM Costs Database'!J40+'BIM Costs Database'!J40))),'BIM Costs Database'!J40*'Tool interface'!C62)</f>
        <v>0</v>
      </c>
      <c r="L40" s="26"/>
      <c r="M40" s="26"/>
      <c r="N40" s="2" t="s">
        <v>21</v>
      </c>
      <c r="O40" s="4">
        <v>6</v>
      </c>
      <c r="P40" s="4">
        <f>+IF('Tool interface'!C56="Yes",IF('Tool interface'!D56&lt;=1,O40,IF('Tool interface'!D56=2,'BIM Costs Database'!O40+('BIM Costs Database'!O40*20%),IF('Tool interface'!D56&gt;=3,'BIM Costs Database'!O40+('BIM Costs Database'!O40*40%)))),0)</f>
        <v>0</v>
      </c>
      <c r="Q40" s="38">
        <f>+IF('Tool interface'!C62&gt;1,IF('Tool interface'!$C$67&lt;=1,'Tool interface'!C62*'BIM Costs Database'!P40,IF('Tool interface'!$C$67=2,(('Tool interface'!C62-1)*40%)*'BIM Costs Database'!P40+'BIM Costs Database'!P40,IF('Tool interface'!$C$67&gt;=3,(('Tool interface'!C62-1)*20%)*'BIM Costs Database'!P40+'BIM Costs Database'!P40))),'BIM Costs Database'!P40*'Tool interface'!C62)</f>
        <v>0</v>
      </c>
      <c r="R40" s="25"/>
      <c r="S40" s="80"/>
      <c r="T40" s="4"/>
      <c r="U40" s="80"/>
      <c r="V40" s="80"/>
      <c r="W40" s="80"/>
      <c r="X40" s="80"/>
      <c r="Y40" s="80"/>
      <c r="Z40" s="80"/>
      <c r="AA40" s="27"/>
      <c r="AB40" s="26"/>
      <c r="AC40" s="26"/>
    </row>
    <row r="41" spans="1:29" x14ac:dyDescent="0.35">
      <c r="A41" s="26"/>
      <c r="B41" s="2" t="s">
        <v>23</v>
      </c>
      <c r="C41" s="197">
        <v>4</v>
      </c>
      <c r="D41" s="131">
        <f>+IF('Tool interface'!C57="Yes",IF('Tool interface'!D57&lt;=1,C41,IF('Tool interface'!D57=2,'BIM Costs Database'!C41+('BIM Costs Database'!C41*20%),IF('Tool interface'!D57&gt;=3,'BIM Costs Database'!C41+('BIM Costs Database'!C41*40%)))),0)</f>
        <v>0</v>
      </c>
      <c r="E41" s="38">
        <f>+IF('Tool interface'!C63&gt;1,IF('Tool interface'!$C$67&lt;=1,'Tool interface'!C63*'BIM Costs Database'!D41,IF('Tool interface'!$C$67=2,(('Tool interface'!C63-1)*40%)*'BIM Costs Database'!D41+'BIM Costs Database'!D41,IF('Tool interface'!$C$67&gt;=3,(('Tool interface'!C63-1)*20%)*'BIM Costs Database'!D41+'BIM Costs Database'!D41))),'BIM Costs Database'!D41*'Tool interface'!C63)</f>
        <v>0</v>
      </c>
      <c r="F41" s="26"/>
      <c r="G41" s="26"/>
      <c r="H41" s="2" t="s">
        <v>23</v>
      </c>
      <c r="I41" s="4">
        <v>5</v>
      </c>
      <c r="J41" s="4">
        <f>+IF('Tool interface'!C57="Yes",IF('Tool interface'!D57&lt;=1,I41,IF('Tool interface'!D57=2,'BIM Costs Database'!I41+('BIM Costs Database'!I41*20%),IF('Tool interface'!D57&gt;=3,'BIM Costs Database'!I41+('BIM Costs Database'!I41*40%)))),0)</f>
        <v>0</v>
      </c>
      <c r="K41" s="38">
        <f>+IF('Tool interface'!C63&gt;1,IF('Tool interface'!$C$67&lt;=1,'Tool interface'!C63*'BIM Costs Database'!J41,IF('Tool interface'!$C$67=2,(('Tool interface'!C63-1)*40%)*'BIM Costs Database'!J41+'BIM Costs Database'!J41,IF('Tool interface'!$C$67&gt;=3,(('Tool interface'!C63-1)*20%)*'BIM Costs Database'!J41+'BIM Costs Database'!J41))),'BIM Costs Database'!J41*'Tool interface'!C63)</f>
        <v>0</v>
      </c>
      <c r="L41" s="26"/>
      <c r="M41" s="26"/>
      <c r="N41" s="2" t="s">
        <v>23</v>
      </c>
      <c r="O41" s="4">
        <v>8</v>
      </c>
      <c r="P41" s="4">
        <f>+IF('Tool interface'!C57="Yes",IF('Tool interface'!D57&lt;=1,O41,IF('Tool interface'!D57=2,'BIM Costs Database'!O41+('BIM Costs Database'!O41*20%),IF('Tool interface'!D57&gt;=3,'BIM Costs Database'!O41+('BIM Costs Database'!O41*40%)))),0)</f>
        <v>0</v>
      </c>
      <c r="Q41" s="38">
        <f>+IF('Tool interface'!C63&gt;1,IF('Tool interface'!$C$67&lt;=1,'Tool interface'!C63*'BIM Costs Database'!P41,IF('Tool interface'!$C$67=2,(('Tool interface'!C63-1)*40%)*'BIM Costs Database'!P41+'BIM Costs Database'!P41,IF('Tool interface'!$C$67&gt;=3,(('Tool interface'!C63-1)*20%)*'BIM Costs Database'!P41+'BIM Costs Database'!P41))),'BIM Costs Database'!P41*'Tool interface'!C63)</f>
        <v>0</v>
      </c>
      <c r="R41" s="25"/>
      <c r="S41" s="80"/>
      <c r="T41" s="80"/>
      <c r="U41" s="80"/>
      <c r="V41" s="80"/>
      <c r="W41" s="80"/>
      <c r="X41" s="80"/>
      <c r="Y41" s="80"/>
      <c r="Z41" s="80"/>
      <c r="AA41" s="27"/>
      <c r="AB41" s="26"/>
      <c r="AC41" s="26"/>
    </row>
    <row r="42" spans="1:29" ht="15" thickBot="1" x14ac:dyDescent="0.4">
      <c r="A42" s="26"/>
      <c r="B42" s="2" t="s">
        <v>24</v>
      </c>
      <c r="C42" s="198">
        <v>5</v>
      </c>
      <c r="D42" s="131">
        <f>+IF('Tool interface'!C58="Yes",IF('Tool interface'!D58&lt;=1,C42,IF('Tool interface'!D58=2,'BIM Costs Database'!C42+('BIM Costs Database'!C42*20%),IF('Tool interface'!D58&gt;=3,'BIM Costs Database'!C42+('BIM Costs Database'!C42*40%)))),0)</f>
        <v>0</v>
      </c>
      <c r="E42" s="38">
        <f>+IF('Tool interface'!C64&gt;1,IF('Tool interface'!$C$67&lt;=1,'Tool interface'!C64*'BIM Costs Database'!D42,IF('Tool interface'!$C$67=2,(('Tool interface'!C64-1)*40%)*'BIM Costs Database'!D42+'BIM Costs Database'!D42,IF('Tool interface'!$C$67&gt;=3,(('Tool interface'!C64-1)*20%)*'BIM Costs Database'!D42+'BIM Costs Database'!D42))),'BIM Costs Database'!D42*'Tool interface'!C64)</f>
        <v>0</v>
      </c>
      <c r="F42" s="26"/>
      <c r="G42" s="26"/>
      <c r="H42" s="2" t="s">
        <v>24</v>
      </c>
      <c r="I42" s="4">
        <v>7</v>
      </c>
      <c r="J42" s="4">
        <f>+IF('Tool interface'!C58="Yes",IF('Tool interface'!D58&lt;=1,I42,IF('Tool interface'!D58=2,'BIM Costs Database'!I42+('BIM Costs Database'!I42*20%),IF('Tool interface'!D58&gt;=3,'BIM Costs Database'!I42+('BIM Costs Database'!I42*40%)))),0)</f>
        <v>0</v>
      </c>
      <c r="K42" s="38">
        <f>+IF('Tool interface'!C64&gt;1,IF('Tool interface'!$C$67&lt;=1,'Tool interface'!C64*'BIM Costs Database'!J42,IF('Tool interface'!$C$67=2,(('Tool interface'!C64-1)*40%)*'BIM Costs Database'!J42+'BIM Costs Database'!J42,IF('Tool interface'!$C$67&gt;=3,(('Tool interface'!C64-1)*20%)*'BIM Costs Database'!J42+'BIM Costs Database'!J42))),'BIM Costs Database'!J42*'Tool interface'!C64)</f>
        <v>0</v>
      </c>
      <c r="L42" s="26"/>
      <c r="M42" s="26"/>
      <c r="N42" s="2" t="s">
        <v>24</v>
      </c>
      <c r="O42" s="4">
        <v>10</v>
      </c>
      <c r="P42" s="4">
        <f>+IF('Tool interface'!C58="Yes",IF('Tool interface'!D58&lt;=1,O42,IF('Tool interface'!D58=2,'BIM Costs Database'!O42+('BIM Costs Database'!O42*20%),IF('Tool interface'!D58&gt;=3,'BIM Costs Database'!O42+('BIM Costs Database'!O42*40%)))),0)</f>
        <v>0</v>
      </c>
      <c r="Q42" s="38">
        <f>+IF('Tool interface'!C64&gt;1,IF('Tool interface'!$C$67&lt;=1,'Tool interface'!C64*'BIM Costs Database'!P42,IF('Tool interface'!$C$67=2,(('Tool interface'!C64-1)*40%)*'BIM Costs Database'!P42+'BIM Costs Database'!P42,IF('Tool interface'!$C$67&gt;=3,(('Tool interface'!C64-1)*20%)*'BIM Costs Database'!P42+'BIM Costs Database'!P42))),'BIM Costs Database'!P42*'Tool interface'!C64)</f>
        <v>0</v>
      </c>
      <c r="R42" s="28"/>
      <c r="S42" s="29"/>
      <c r="T42" s="29"/>
      <c r="U42" s="29"/>
      <c r="V42" s="29"/>
      <c r="W42" s="29"/>
      <c r="X42" s="29"/>
      <c r="Y42" s="29"/>
      <c r="Z42" s="29"/>
      <c r="AA42" s="30"/>
      <c r="AB42" s="26"/>
      <c r="AC42" s="26"/>
    </row>
    <row r="43" spans="1:29" x14ac:dyDescent="0.35">
      <c r="A43" s="26"/>
      <c r="B43" s="2" t="s">
        <v>25</v>
      </c>
      <c r="C43" s="198">
        <v>4.5</v>
      </c>
      <c r="D43" s="131">
        <f>+IF('Tool interface'!C59="Yes",IF('Tool interface'!D59&lt;=1,C43,IF('Tool interface'!D59=2,'BIM Costs Database'!C43+('BIM Costs Database'!C43*20%),IF('Tool interface'!D59&gt;=3,'BIM Costs Database'!C43+('BIM Costs Database'!C43*40%)))),0)</f>
        <v>0</v>
      </c>
      <c r="E43" s="38">
        <f>+IF('Tool interface'!C65&gt;1,IF('Tool interface'!$C$67&lt;=1,'Tool interface'!C65*'BIM Costs Database'!D43,IF('Tool interface'!$C$67=2,(('Tool interface'!C65-1)*40%)*'BIM Costs Database'!D43+'BIM Costs Database'!D43,IF('Tool interface'!$C$67&gt;=3,(('Tool interface'!C65-1)*20%)*'BIM Costs Database'!D43+'BIM Costs Database'!D43))),'BIM Costs Database'!D43*'Tool interface'!C65)</f>
        <v>0</v>
      </c>
      <c r="F43" s="26"/>
      <c r="G43" s="26"/>
      <c r="H43" s="2" t="s">
        <v>25</v>
      </c>
      <c r="I43" s="4">
        <v>6</v>
      </c>
      <c r="J43" s="4">
        <f>+IF('Tool interface'!C59="Yes",IF('Tool interface'!D59&lt;=1,I43,IF('Tool interface'!D59=2,'BIM Costs Database'!I43+('BIM Costs Database'!I43*20%),IF('Tool interface'!D59&gt;=3,'BIM Costs Database'!I43+('BIM Costs Database'!I43*40%)))),0)</f>
        <v>0</v>
      </c>
      <c r="K43" s="38">
        <f>+IF('Tool interface'!C65&gt;1,IF('Tool interface'!$C$67&lt;=1,'Tool interface'!C65*'BIM Costs Database'!J43,IF('Tool interface'!$C$67=2,(('Tool interface'!C65-1)*40%)*'BIM Costs Database'!J43+'BIM Costs Database'!J43,IF('Tool interface'!$C$67&gt;=3,(('Tool interface'!C65-1)*20%)*'BIM Costs Database'!J43+'BIM Costs Database'!J43))),'BIM Costs Database'!J43*'Tool interface'!C65)</f>
        <v>0</v>
      </c>
      <c r="L43" s="26"/>
      <c r="M43" s="26"/>
      <c r="N43" s="2" t="s">
        <v>25</v>
      </c>
      <c r="O43" s="4">
        <v>12</v>
      </c>
      <c r="P43" s="4">
        <f>+IF('Tool interface'!C59="Yes",IF('Tool interface'!D59&lt;=1,O43,IF('Tool interface'!D59=2,'BIM Costs Database'!O43+('BIM Costs Database'!O43*20%),IF('Tool interface'!D59&gt;=3,'BIM Costs Database'!O43+('BIM Costs Database'!O43*40%)))),0)</f>
        <v>0</v>
      </c>
      <c r="Q43" s="38">
        <f>+IF('Tool interface'!C65&gt;1,IF('Tool interface'!$C$67&lt;=1,'Tool interface'!C65*'BIM Costs Database'!P43,IF('Tool interface'!$C$67=2,(('Tool interface'!C65-1)*40%)*'BIM Costs Database'!P43+'BIM Costs Database'!P43,IF('Tool interface'!$C$67&gt;=3,(('Tool interface'!C65-1)*20%)*'BIM Costs Database'!P43+'BIM Costs Database'!P43))),'BIM Costs Database'!P43*'Tool interface'!C65)</f>
        <v>0</v>
      </c>
      <c r="R43" s="26"/>
      <c r="S43" s="26"/>
      <c r="T43" s="26"/>
      <c r="U43" s="26"/>
      <c r="V43" s="26"/>
      <c r="W43" s="26"/>
      <c r="X43" s="26"/>
      <c r="Y43" s="26"/>
      <c r="Z43" s="26"/>
      <c r="AA43" s="26"/>
      <c r="AB43" s="26"/>
      <c r="AC43" s="26"/>
    </row>
    <row r="44" spans="1:29" x14ac:dyDescent="0.35">
      <c r="A44" s="26"/>
      <c r="B44" s="2"/>
      <c r="C44" s="4"/>
      <c r="D44" s="4"/>
      <c r="E44" s="38"/>
      <c r="F44" s="26"/>
      <c r="G44" s="26"/>
      <c r="H44" s="2"/>
      <c r="I44" s="4"/>
      <c r="J44" s="4"/>
      <c r="K44" s="38"/>
      <c r="L44" s="26"/>
      <c r="M44" s="26"/>
      <c r="N44" s="2"/>
      <c r="O44" s="4"/>
      <c r="P44" s="4"/>
      <c r="Q44" s="38"/>
      <c r="R44" s="26"/>
      <c r="S44" s="26"/>
      <c r="T44" s="26"/>
      <c r="U44" s="26"/>
      <c r="V44" s="26"/>
      <c r="W44" s="26"/>
      <c r="X44" s="26"/>
      <c r="Y44" s="26"/>
      <c r="Z44" s="26"/>
      <c r="AA44" s="26"/>
      <c r="AB44" s="26"/>
      <c r="AC44" s="26"/>
    </row>
    <row r="45" spans="1:29" x14ac:dyDescent="0.35">
      <c r="A45" s="26"/>
      <c r="B45" s="2"/>
      <c r="C45" s="4"/>
      <c r="D45" s="4"/>
      <c r="E45" s="38"/>
      <c r="F45" s="26"/>
      <c r="G45" s="26"/>
      <c r="H45" s="2"/>
      <c r="I45" s="4"/>
      <c r="J45" s="4"/>
      <c r="K45" s="38"/>
      <c r="L45" s="26"/>
      <c r="M45" s="26"/>
      <c r="N45" s="2"/>
      <c r="O45" s="4"/>
      <c r="P45" s="4"/>
      <c r="Q45" s="38"/>
      <c r="R45" s="26"/>
      <c r="S45" s="26"/>
      <c r="T45" s="26"/>
      <c r="U45" s="26"/>
      <c r="V45" s="26"/>
      <c r="W45" s="26"/>
      <c r="X45" s="26"/>
      <c r="Y45" s="26"/>
      <c r="Z45" s="26"/>
      <c r="AA45" s="26"/>
      <c r="AB45" s="26"/>
      <c r="AC45" s="26"/>
    </row>
    <row r="46" spans="1:29" x14ac:dyDescent="0.35">
      <c r="A46" s="26"/>
      <c r="B46" s="2"/>
      <c r="C46" s="4"/>
      <c r="D46" s="4"/>
      <c r="E46" s="38"/>
      <c r="F46" s="26"/>
      <c r="G46" s="26"/>
      <c r="H46" s="2"/>
      <c r="I46" s="4"/>
      <c r="J46" s="4"/>
      <c r="K46" s="38"/>
      <c r="L46" s="26"/>
      <c r="M46" s="26"/>
      <c r="N46" s="2"/>
      <c r="O46" s="4"/>
      <c r="P46" s="4"/>
      <c r="Q46" s="38"/>
      <c r="R46" s="26"/>
      <c r="S46" s="26"/>
      <c r="T46" s="26"/>
      <c r="U46" s="26"/>
      <c r="V46" s="26"/>
      <c r="W46" s="26"/>
      <c r="X46" s="26"/>
      <c r="Y46" s="26"/>
      <c r="Z46" s="26"/>
      <c r="AA46" s="26"/>
      <c r="AB46" s="26"/>
      <c r="AC46" s="26"/>
    </row>
    <row r="47" spans="1:29" x14ac:dyDescent="0.35">
      <c r="A47" s="26"/>
      <c r="B47" s="99" t="s">
        <v>71</v>
      </c>
      <c r="C47" s="100"/>
      <c r="D47" s="100"/>
      <c r="E47" s="101"/>
      <c r="F47" s="26"/>
      <c r="G47" s="26"/>
      <c r="H47" s="99" t="s">
        <v>71</v>
      </c>
      <c r="I47" s="100"/>
      <c r="J47" s="100"/>
      <c r="K47" s="101"/>
      <c r="L47" s="26"/>
      <c r="M47" s="26"/>
      <c r="N47" s="99" t="s">
        <v>71</v>
      </c>
      <c r="O47" s="100"/>
      <c r="P47" s="100"/>
      <c r="Q47" s="101"/>
      <c r="R47" s="26"/>
      <c r="S47" s="26"/>
      <c r="T47" s="26"/>
      <c r="U47" s="26"/>
      <c r="V47" s="26"/>
      <c r="W47" s="26"/>
      <c r="X47" s="26"/>
      <c r="Y47" s="26"/>
      <c r="Z47" s="26"/>
      <c r="AA47" s="26"/>
      <c r="AB47" s="26"/>
      <c r="AC47" s="26"/>
    </row>
    <row r="48" spans="1:29" x14ac:dyDescent="0.35">
      <c r="A48" s="26"/>
      <c r="B48" s="2"/>
      <c r="C48" s="4"/>
      <c r="D48" s="4"/>
      <c r="E48" s="38"/>
      <c r="F48" s="26"/>
      <c r="G48" s="26"/>
      <c r="H48" s="2"/>
      <c r="I48" s="4"/>
      <c r="J48" s="4"/>
      <c r="K48" s="38"/>
      <c r="L48" s="26"/>
      <c r="M48" s="26"/>
      <c r="N48" s="2"/>
      <c r="O48" s="4"/>
      <c r="P48" s="4"/>
      <c r="Q48" s="38"/>
      <c r="R48" s="26"/>
      <c r="S48" s="26"/>
      <c r="T48" s="26"/>
      <c r="U48" s="26"/>
      <c r="V48" s="26"/>
      <c r="W48" s="26"/>
      <c r="X48" s="26"/>
      <c r="Y48" s="26"/>
      <c r="Z48" s="26"/>
      <c r="AA48" s="26"/>
      <c r="AB48" s="26"/>
      <c r="AC48" s="26"/>
    </row>
    <row r="49" spans="1:29" x14ac:dyDescent="0.35">
      <c r="A49" s="26"/>
      <c r="B49" s="74" t="s">
        <v>72</v>
      </c>
      <c r="C49" s="4" t="s">
        <v>73</v>
      </c>
      <c r="D49" s="4" t="s">
        <v>74</v>
      </c>
      <c r="E49" s="38" t="s">
        <v>75</v>
      </c>
      <c r="F49" s="26"/>
      <c r="G49" s="26"/>
      <c r="H49" s="74" t="s">
        <v>72</v>
      </c>
      <c r="I49" s="4" t="s">
        <v>73</v>
      </c>
      <c r="J49" s="4" t="s">
        <v>74</v>
      </c>
      <c r="K49" s="38" t="s">
        <v>75</v>
      </c>
      <c r="L49" s="26"/>
      <c r="M49" s="26"/>
      <c r="N49" s="74" t="s">
        <v>72</v>
      </c>
      <c r="O49" s="4" t="s">
        <v>73</v>
      </c>
      <c r="P49" s="4" t="s">
        <v>74</v>
      </c>
      <c r="Q49" s="38" t="s">
        <v>75</v>
      </c>
      <c r="R49" s="26"/>
      <c r="S49" s="26"/>
      <c r="Y49" s="26"/>
      <c r="Z49" s="26"/>
      <c r="AA49" s="26"/>
      <c r="AB49" s="26"/>
      <c r="AC49" s="26"/>
    </row>
    <row r="50" spans="1:29" x14ac:dyDescent="0.35">
      <c r="A50" s="26"/>
      <c r="B50" s="2" t="s">
        <v>77</v>
      </c>
      <c r="C50" s="125">
        <v>16</v>
      </c>
      <c r="D50" s="4">
        <f>+IF('Tool interface'!$C$83="Yes",IF('Tool interface'!$C$86=1,'BIM Costs Database'!$C$50,IF('Tool interface'!$C$86=2,'BIM Costs Database'!$C$51,IF('Tool interface'!$C$86=3,'BIM Costs Database'!$C$52,IF('Tool interface'!$C$86=4,'BIM Costs Database'!$C$53,IF('Tool interface'!$C$86=5,'BIM Costs Database'!$C$54,0))))),0)</f>
        <v>0</v>
      </c>
      <c r="E50" s="38">
        <f>+'BIM Costs Database'!D50+IF('Tool interface'!$C$84&lt;=1,0,IF('Tool interface'!$C$84=2,'BIM Costs Database'!D50*20%,IF('Tool interface'!$C$84&gt;=3,'BIM Costs Database'!D50*40%,"Error")))</f>
        <v>0</v>
      </c>
      <c r="F50" s="26"/>
      <c r="G50" s="26"/>
      <c r="H50" s="2" t="s">
        <v>77</v>
      </c>
      <c r="I50" s="137">
        <v>22</v>
      </c>
      <c r="J50" s="4">
        <f>+IF('Tool interface'!$C$83="Yes",IF('Tool interface'!$C$86=1,'BIM Costs Database'!$I$50,IF('Tool interface'!$C$86=2,'BIM Costs Database'!$I$51,IF('Tool interface'!$C$86=3,'BIM Costs Database'!$I$52,IF('Tool interface'!$C$86=4,'BIM Costs Database'!$I$53,IF('Tool interface'!$C$86=5,'BIM Costs Database'!$I$54,0))))),0)</f>
        <v>0</v>
      </c>
      <c r="K50" s="38">
        <f>+'BIM Costs Database'!J50+IF('Tool interface'!$C$84&lt;=1,0,IF('Tool interface'!$C$84=2,'BIM Costs Database'!J50*20%,IF('Tool interface'!$C$84&gt;=3,'BIM Costs Database'!J50*40%,"Error")))</f>
        <v>0</v>
      </c>
      <c r="L50" s="26"/>
      <c r="M50" s="26"/>
      <c r="N50" s="2" t="s">
        <v>77</v>
      </c>
      <c r="O50" s="139">
        <v>50</v>
      </c>
      <c r="P50" s="4">
        <f>+IF('Tool interface'!$C$83="Yes",IF('Tool interface'!$C$86=1,'BIM Costs Database'!$O$50,IF('Tool interface'!$C$86=2,'BIM Costs Database'!$O$51,IF('Tool interface'!$C$86=3,'BIM Costs Database'!$O$52,IF('Tool interface'!$C$86=4,'BIM Costs Database'!$O$53,IF('Tool interface'!$C$86=5,'BIM Costs Database'!$O$54,0))))),0)</f>
        <v>0</v>
      </c>
      <c r="Q50" s="38">
        <f>+'BIM Costs Database'!P50+IF('Tool interface'!$C$84&lt;=1,0,IF('Tool interface'!$C$84=2,'BIM Costs Database'!P50*20%,IF('Tool interface'!$C$84&gt;=3,'BIM Costs Database'!P50*40%,"Error")))</f>
        <v>0</v>
      </c>
      <c r="R50" s="26"/>
      <c r="S50" s="26"/>
    </row>
    <row r="51" spans="1:29" x14ac:dyDescent="0.35">
      <c r="A51" s="26"/>
      <c r="B51" s="2" t="s">
        <v>78</v>
      </c>
      <c r="C51" s="138">
        <f>+C50*1.8</f>
        <v>28.8</v>
      </c>
      <c r="D51" s="4"/>
      <c r="E51" s="38"/>
      <c r="F51" s="26"/>
      <c r="G51" s="26"/>
      <c r="H51" s="2" t="s">
        <v>78</v>
      </c>
      <c r="I51" s="137">
        <v>38</v>
      </c>
      <c r="J51" s="4"/>
      <c r="K51" s="38"/>
      <c r="L51" s="26"/>
      <c r="M51" s="26"/>
      <c r="N51" s="2" t="s">
        <v>78</v>
      </c>
      <c r="O51" s="139">
        <v>100</v>
      </c>
      <c r="P51" s="4"/>
      <c r="Q51" s="38"/>
      <c r="R51" s="26"/>
      <c r="S51" s="26"/>
    </row>
    <row r="52" spans="1:29" x14ac:dyDescent="0.35">
      <c r="A52" s="26"/>
      <c r="B52" s="2" t="s">
        <v>79</v>
      </c>
      <c r="C52" s="138">
        <f>+C51*1.8</f>
        <v>51.84</v>
      </c>
      <c r="D52" s="4"/>
      <c r="E52" s="38"/>
      <c r="F52" s="26"/>
      <c r="G52" s="26"/>
      <c r="H52" s="2" t="s">
        <v>79</v>
      </c>
      <c r="I52" s="137">
        <v>67</v>
      </c>
      <c r="J52" s="4"/>
      <c r="K52" s="38"/>
      <c r="L52" s="26"/>
      <c r="M52" s="26"/>
      <c r="N52" s="2" t="s">
        <v>79</v>
      </c>
      <c r="O52" s="139">
        <v>200</v>
      </c>
      <c r="P52" s="4"/>
      <c r="Q52" s="38"/>
      <c r="R52" s="26"/>
      <c r="S52" s="26"/>
    </row>
    <row r="53" spans="1:29" x14ac:dyDescent="0.35">
      <c r="A53" s="26"/>
      <c r="B53" s="2" t="s">
        <v>80</v>
      </c>
      <c r="C53" s="138">
        <f>+C52*1.2</f>
        <v>62.207999999999998</v>
      </c>
      <c r="D53" s="4"/>
      <c r="E53" s="38"/>
      <c r="F53" s="26"/>
      <c r="G53" s="26"/>
      <c r="H53" s="2" t="s">
        <v>80</v>
      </c>
      <c r="I53" s="4">
        <v>80</v>
      </c>
      <c r="J53" s="4"/>
      <c r="K53" s="38"/>
      <c r="L53" s="26"/>
      <c r="M53" s="26"/>
      <c r="N53" s="2" t="s">
        <v>80</v>
      </c>
      <c r="O53" s="139">
        <v>400</v>
      </c>
      <c r="P53" s="4"/>
      <c r="Q53" s="38"/>
      <c r="R53" s="26"/>
      <c r="S53" s="26"/>
    </row>
    <row r="54" spans="1:29" x14ac:dyDescent="0.35">
      <c r="A54" s="26"/>
      <c r="B54" s="2" t="s">
        <v>81</v>
      </c>
      <c r="C54" s="138">
        <f>+C53*2</f>
        <v>124.416</v>
      </c>
      <c r="D54" s="4"/>
      <c r="E54" s="38"/>
      <c r="F54" s="26"/>
      <c r="G54" s="26"/>
      <c r="H54" s="2" t="s">
        <v>81</v>
      </c>
      <c r="I54" s="137">
        <f>+I53*2</f>
        <v>160</v>
      </c>
      <c r="J54" s="4"/>
      <c r="K54" s="38"/>
      <c r="L54" s="26"/>
      <c r="M54" s="26"/>
      <c r="N54" s="2" t="s">
        <v>81</v>
      </c>
      <c r="O54" s="139">
        <v>800</v>
      </c>
      <c r="P54" s="4"/>
      <c r="Q54" s="38"/>
      <c r="R54" s="26"/>
      <c r="S54" s="26"/>
    </row>
    <row r="55" spans="1:29" x14ac:dyDescent="0.35">
      <c r="A55" s="26"/>
      <c r="B55" s="2"/>
      <c r="C55" s="4"/>
      <c r="D55" s="4"/>
      <c r="E55" s="38"/>
      <c r="F55" s="26"/>
      <c r="G55" s="26"/>
      <c r="H55" s="2"/>
      <c r="I55" s="4"/>
      <c r="J55" s="4"/>
      <c r="K55" s="38"/>
      <c r="L55" s="26"/>
      <c r="M55" s="26"/>
      <c r="N55" s="2"/>
      <c r="O55" s="4"/>
      <c r="P55" s="4"/>
      <c r="Q55" s="38"/>
      <c r="R55" s="26"/>
      <c r="S55" s="26"/>
    </row>
    <row r="56" spans="1:29" x14ac:dyDescent="0.35">
      <c r="A56" s="26"/>
      <c r="B56" s="2"/>
      <c r="C56" s="4"/>
      <c r="D56" s="4"/>
      <c r="E56" s="38"/>
      <c r="F56" s="26"/>
      <c r="G56" s="26"/>
      <c r="H56" s="2"/>
      <c r="I56" s="4"/>
      <c r="J56" s="4"/>
      <c r="K56" s="38"/>
      <c r="L56" s="26"/>
      <c r="M56" s="26"/>
      <c r="N56" s="2"/>
      <c r="O56" s="4"/>
      <c r="P56" s="4"/>
      <c r="Q56" s="38"/>
      <c r="R56" s="26"/>
      <c r="S56" s="26"/>
    </row>
    <row r="57" spans="1:29" x14ac:dyDescent="0.35">
      <c r="A57" s="26"/>
      <c r="B57" s="74" t="s">
        <v>46</v>
      </c>
      <c r="C57" s="4" t="s">
        <v>73</v>
      </c>
      <c r="D57" s="4" t="s">
        <v>74</v>
      </c>
      <c r="E57" s="38" t="s">
        <v>75</v>
      </c>
      <c r="F57" s="26"/>
      <c r="G57" s="26"/>
      <c r="H57" s="74" t="s">
        <v>46</v>
      </c>
      <c r="I57" s="4" t="s">
        <v>73</v>
      </c>
      <c r="J57" s="4" t="s">
        <v>74</v>
      </c>
      <c r="K57" s="38" t="s">
        <v>75</v>
      </c>
      <c r="L57" s="26"/>
      <c r="M57" s="26"/>
      <c r="N57" s="74" t="s">
        <v>46</v>
      </c>
      <c r="O57" s="4" t="s">
        <v>73</v>
      </c>
      <c r="P57" s="4" t="s">
        <v>74</v>
      </c>
      <c r="Q57" s="38" t="s">
        <v>75</v>
      </c>
      <c r="R57" s="26"/>
      <c r="S57" s="26"/>
    </row>
    <row r="58" spans="1:29" x14ac:dyDescent="0.35">
      <c r="A58" s="26"/>
      <c r="B58" s="2" t="s">
        <v>77</v>
      </c>
      <c r="C58" s="139">
        <f>+C59/1.2</f>
        <v>29.166666666666668</v>
      </c>
      <c r="D58" s="131">
        <f>+IF('Tool interface'!$C$94="Yes",IF('Tool interface'!$C$97=1,'BIM Costs Database'!$C$58,IF('Tool interface'!$C$97=2,'BIM Costs Database'!$C$59,IF('Tool interface'!$C$97=3,'BIM Costs Database'!$C$60,IF('Tool interface'!$C$97=4,'BIM Costs Database'!$C$61,IF('Tool interface'!$C$97=5,'BIM Costs Database'!$C$62,0))))),0)</f>
        <v>0</v>
      </c>
      <c r="E58" s="38">
        <f>+'BIM Costs Database'!D58+IF('Tool interface'!$C$95&lt;=1,0,IF('Tool interface'!$C$95=2,'BIM Costs Database'!D58*20%,IF('Tool interface'!$C$95&gt;=3,'BIM Costs Database'!D58*40%,"Error")))</f>
        <v>0</v>
      </c>
      <c r="F58" s="26"/>
      <c r="G58" s="26"/>
      <c r="H58" s="2" t="s">
        <v>77</v>
      </c>
      <c r="I58" s="139">
        <f>+I59/1.2</f>
        <v>46.296296296296305</v>
      </c>
      <c r="J58" s="131">
        <f>+IF('Tool interface'!$C$94="Yes",IF('Tool interface'!$C$97=1,'BIM Costs Database'!$I$58,IF('Tool interface'!$C$97=2,'BIM Costs Database'!$I$59,IF('Tool interface'!$C$97=3,'BIM Costs Database'!$I$60,IF('Tool interface'!$C$97=4,'BIM Costs Database'!$I$61,IF('Tool interface'!$C$97=5,'BIM Costs Database'!$I$62,0))))),0)</f>
        <v>0</v>
      </c>
      <c r="K58" s="171">
        <f>+'BIM Costs Database'!J58+IF('Tool interface'!$C$95&lt;=1,0,IF('Tool interface'!$C$95=2,'BIM Costs Database'!J58*20%,IF('Tool interface'!$C$95&gt;=3,'BIM Costs Database'!J58*40%,"Error")))</f>
        <v>0</v>
      </c>
      <c r="L58" s="26"/>
      <c r="M58" s="26"/>
      <c r="N58" s="2" t="s">
        <v>77</v>
      </c>
      <c r="O58" s="139">
        <v>85</v>
      </c>
      <c r="P58" s="4">
        <f>+IF('Tool interface'!$C$94="Yes",IF('Tool interface'!$C$97=1,'BIM Costs Database'!$O$58,IF('Tool interface'!$C$97=2,'BIM Costs Database'!$O$59,IF('Tool interface'!$C$97=3,'BIM Costs Database'!$O$60,IF('Tool interface'!$C$97=4,'BIM Costs Database'!$O$61,IF('Tool interface'!$C$97=5,'BIM Costs Database'!$O$62,0))))),0)</f>
        <v>0</v>
      </c>
      <c r="Q58" s="38">
        <f>+'BIM Costs Database'!P58+IF('Tool interface'!$C$95&lt;=1,0,IF('Tool interface'!$C$95=2,'BIM Costs Database'!P58*20%,IF('Tool interface'!$C$95&gt;=3,'BIM Costs Database'!P58*40%,"Error")))</f>
        <v>0</v>
      </c>
      <c r="R58" s="26"/>
      <c r="S58" s="26"/>
    </row>
    <row r="59" spans="1:29" x14ac:dyDescent="0.35">
      <c r="A59" s="26"/>
      <c r="B59" s="2" t="s">
        <v>78</v>
      </c>
      <c r="C59" s="131">
        <v>35</v>
      </c>
      <c r="D59" s="4"/>
      <c r="E59" s="38"/>
      <c r="F59" s="26"/>
      <c r="G59" s="26"/>
      <c r="H59" s="2" t="s">
        <v>78</v>
      </c>
      <c r="I59" s="139">
        <f>+I60/1.2</f>
        <v>55.555555555555564</v>
      </c>
      <c r="J59" s="4"/>
      <c r="K59" s="38"/>
      <c r="L59" s="26"/>
      <c r="M59" s="26"/>
      <c r="N59" s="2" t="s">
        <v>78</v>
      </c>
      <c r="O59" s="139">
        <v>110</v>
      </c>
      <c r="P59" s="4"/>
      <c r="Q59" s="38"/>
      <c r="R59" s="26"/>
      <c r="S59" s="26"/>
    </row>
    <row r="60" spans="1:29" x14ac:dyDescent="0.35">
      <c r="A60" s="26"/>
      <c r="B60" s="2" t="s">
        <v>79</v>
      </c>
      <c r="C60" s="139">
        <f>+C59*1.2</f>
        <v>42</v>
      </c>
      <c r="D60" s="4"/>
      <c r="E60" s="38"/>
      <c r="F60" s="26"/>
      <c r="G60" s="26"/>
      <c r="H60" s="2" t="s">
        <v>79</v>
      </c>
      <c r="I60" s="139">
        <f>+I61/1.2</f>
        <v>66.666666666666671</v>
      </c>
      <c r="J60" s="4"/>
      <c r="K60" s="38"/>
      <c r="L60" s="26"/>
      <c r="M60" s="26"/>
      <c r="N60" s="2" t="s">
        <v>79</v>
      </c>
      <c r="O60" s="139">
        <v>200</v>
      </c>
      <c r="P60" s="4"/>
      <c r="Q60" s="38"/>
      <c r="R60" s="26"/>
      <c r="S60" s="26"/>
    </row>
    <row r="61" spans="1:29" x14ac:dyDescent="0.35">
      <c r="A61" s="26"/>
      <c r="B61" s="2" t="s">
        <v>80</v>
      </c>
      <c r="C61" s="139">
        <f>+C60*1.2</f>
        <v>50.4</v>
      </c>
      <c r="D61" s="4"/>
      <c r="E61" s="38"/>
      <c r="F61" s="26"/>
      <c r="G61" s="26"/>
      <c r="H61" s="2" t="s">
        <v>80</v>
      </c>
      <c r="I61" s="131">
        <v>80</v>
      </c>
      <c r="J61" s="4"/>
      <c r="K61" s="38"/>
      <c r="L61" s="26"/>
      <c r="M61" s="26"/>
      <c r="N61" s="2" t="s">
        <v>80</v>
      </c>
      <c r="O61" s="139">
        <v>400</v>
      </c>
      <c r="P61" s="4"/>
      <c r="Q61" s="38"/>
      <c r="R61" s="26"/>
      <c r="S61" s="26"/>
    </row>
    <row r="62" spans="1:29" x14ac:dyDescent="0.35">
      <c r="A62" s="26"/>
      <c r="B62" s="2" t="s">
        <v>81</v>
      </c>
      <c r="C62" s="139">
        <f>+C61*1.2</f>
        <v>60.48</v>
      </c>
      <c r="D62" s="4"/>
      <c r="E62" s="38"/>
      <c r="F62" s="26"/>
      <c r="G62" s="26"/>
      <c r="H62" s="2" t="s">
        <v>81</v>
      </c>
      <c r="I62" s="139">
        <f>+I61*1.2</f>
        <v>96</v>
      </c>
      <c r="J62" s="4"/>
      <c r="K62" s="38"/>
      <c r="L62" s="26"/>
      <c r="M62" s="26"/>
      <c r="N62" s="2" t="s">
        <v>81</v>
      </c>
      <c r="O62" s="139">
        <v>800</v>
      </c>
      <c r="P62" s="4"/>
      <c r="Q62" s="38"/>
      <c r="R62" s="26"/>
      <c r="S62" s="26"/>
    </row>
    <row r="63" spans="1:29" x14ac:dyDescent="0.35">
      <c r="A63" s="26"/>
      <c r="B63" s="2"/>
      <c r="C63" s="4"/>
      <c r="D63" s="4"/>
      <c r="E63" s="38"/>
      <c r="F63" s="26"/>
      <c r="G63" s="26"/>
      <c r="H63" s="2"/>
      <c r="I63" s="4"/>
      <c r="J63" s="4"/>
      <c r="K63" s="38"/>
      <c r="L63" s="26"/>
      <c r="M63" s="26"/>
      <c r="N63" s="2"/>
      <c r="O63" s="4"/>
      <c r="P63" s="4"/>
      <c r="Q63" s="38"/>
      <c r="R63" s="26"/>
      <c r="S63" s="26"/>
    </row>
    <row r="64" spans="1:29" x14ac:dyDescent="0.35">
      <c r="A64" s="26"/>
      <c r="B64" s="2"/>
      <c r="C64" s="4"/>
      <c r="D64" s="4"/>
      <c r="E64" s="38"/>
      <c r="F64" s="26"/>
      <c r="G64" s="26"/>
      <c r="H64" s="2"/>
      <c r="I64" s="4"/>
      <c r="J64" s="4"/>
      <c r="K64" s="38"/>
      <c r="L64" s="26"/>
      <c r="M64" s="26"/>
      <c r="N64" s="2"/>
      <c r="O64" s="4"/>
      <c r="P64" s="4"/>
      <c r="Q64" s="38"/>
      <c r="R64" s="26"/>
      <c r="S64" s="26"/>
    </row>
    <row r="65" spans="1:19" x14ac:dyDescent="0.35">
      <c r="A65" s="26"/>
      <c r="B65" s="74" t="s">
        <v>48</v>
      </c>
      <c r="C65" s="4" t="s">
        <v>73</v>
      </c>
      <c r="D65" s="4" t="s">
        <v>74</v>
      </c>
      <c r="E65" s="38" t="s">
        <v>75</v>
      </c>
      <c r="F65" s="26"/>
      <c r="G65" s="26"/>
      <c r="H65" s="74" t="s">
        <v>48</v>
      </c>
      <c r="I65" s="4" t="s">
        <v>73</v>
      </c>
      <c r="J65" s="4" t="s">
        <v>74</v>
      </c>
      <c r="K65" s="38" t="s">
        <v>75</v>
      </c>
      <c r="L65" s="26"/>
      <c r="M65" s="26"/>
      <c r="N65" s="74" t="s">
        <v>48</v>
      </c>
      <c r="O65" s="4" t="s">
        <v>73</v>
      </c>
      <c r="P65" s="4" t="s">
        <v>74</v>
      </c>
      <c r="Q65" s="38" t="s">
        <v>75</v>
      </c>
      <c r="R65" s="26"/>
      <c r="S65" s="26"/>
    </row>
    <row r="66" spans="1:19" x14ac:dyDescent="0.35">
      <c r="A66" s="26"/>
      <c r="B66" s="2" t="s">
        <v>77</v>
      </c>
      <c r="C66" s="139">
        <f>+C67/1.2</f>
        <v>27.5</v>
      </c>
      <c r="D66" s="4">
        <f>+IF('Tool interface'!$C$105="Yes",IF('Tool interface'!$C$108=1,'BIM Costs Database'!$C$66,IF('Tool interface'!$C$108=2,'BIM Costs Database'!$C$67,IF('Tool interface'!$C$108=3,'BIM Costs Database'!$C$68,IF('Tool interface'!$C$108=4,'BIM Costs Database'!$C$69,IF('Tool interface'!$C$108=5,'BIM Costs Database'!$C$70,0))))),0)</f>
        <v>0</v>
      </c>
      <c r="E66" s="38">
        <f>+'BIM Costs Database'!D66+IF('Tool interface'!$C$106&lt;=1,0,IF('Tool interface'!$C$106=2,'BIM Costs Database'!D66*20%,IF('Tool interface'!$C$106&gt;=3,'BIM Costs Database'!D66*40%,"Error")))</f>
        <v>0</v>
      </c>
      <c r="F66" s="26"/>
      <c r="G66" s="26"/>
      <c r="H66" s="2" t="s">
        <v>77</v>
      </c>
      <c r="I66" s="137">
        <f>+C66*1.5</f>
        <v>41.25</v>
      </c>
      <c r="J66" s="4">
        <f>+IF('Tool interface'!$C$105="Yes",IF('Tool interface'!$C$108=1,'BIM Costs Database'!$I$66,IF('Tool interface'!$C$108=2,'BIM Costs Database'!$I$67,IF('Tool interface'!$C$108=3,'BIM Costs Database'!$I$68,IF('Tool interface'!$C$108=4,'BIM Costs Database'!$I$69,IF('Tool interface'!$C$108=5,'BIM Costs Database'!$I$70,0))))),0)</f>
        <v>0</v>
      </c>
      <c r="K66" s="38">
        <f>+'BIM Costs Database'!J66+IF('Tool interface'!$C$106&lt;=1,0,IF('Tool interface'!$C$106=2,'BIM Costs Database'!J66*20%,IF('Tool interface'!$C$106&gt;=3,'BIM Costs Database'!J66*40%,"Error")))</f>
        <v>0</v>
      </c>
      <c r="L66" s="26"/>
      <c r="M66" s="26"/>
      <c r="N66" s="2" t="s">
        <v>77</v>
      </c>
      <c r="O66" s="139">
        <v>85</v>
      </c>
      <c r="P66" s="4">
        <f>+IF('Tool interface'!$C$105="Yes",IF('Tool interface'!$C$108=1,'BIM Costs Database'!$O$66,IF('Tool interface'!$C$108=2,'BIM Costs Database'!$O$67,IF('Tool interface'!$C$108=3,'BIM Costs Database'!$O$68,IF('Tool interface'!$C$108=4,'BIM Costs Database'!$O$69,IF('Tool interface'!$C$108=5,'BIM Costs Database'!$O$70,0))))),0)</f>
        <v>0</v>
      </c>
      <c r="Q66" s="38">
        <f>+'BIM Costs Database'!P66+IF('Tool interface'!$C$106&lt;=1,0,IF('Tool interface'!$C$106=2,'BIM Costs Database'!P66*20%,IF('Tool interface'!$C$106&gt;=3,'BIM Costs Database'!P66*40%,"Error")))</f>
        <v>0</v>
      </c>
      <c r="R66" s="26"/>
      <c r="S66" s="26"/>
    </row>
    <row r="67" spans="1:19" x14ac:dyDescent="0.35">
      <c r="A67" s="26"/>
      <c r="B67" s="2" t="s">
        <v>78</v>
      </c>
      <c r="C67" s="131">
        <v>33</v>
      </c>
      <c r="D67" s="4"/>
      <c r="E67" s="38"/>
      <c r="F67" s="26"/>
      <c r="G67" s="26"/>
      <c r="H67" s="2" t="s">
        <v>78</v>
      </c>
      <c r="I67" s="137">
        <f t="shared" ref="I67:I70" si="0">+C67*1.5</f>
        <v>49.5</v>
      </c>
      <c r="J67" s="4"/>
      <c r="K67" s="38"/>
      <c r="L67" s="26"/>
      <c r="M67" s="26"/>
      <c r="N67" s="2" t="s">
        <v>78</v>
      </c>
      <c r="O67" s="139">
        <v>110</v>
      </c>
      <c r="P67" s="4"/>
      <c r="Q67" s="38"/>
      <c r="R67" s="26"/>
      <c r="S67" s="26"/>
    </row>
    <row r="68" spans="1:19" x14ac:dyDescent="0.35">
      <c r="A68" s="26"/>
      <c r="B68" s="2" t="s">
        <v>79</v>
      </c>
      <c r="C68" s="139">
        <f>+C67*1.2</f>
        <v>39.6</v>
      </c>
      <c r="D68" s="4"/>
      <c r="E68" s="38"/>
      <c r="F68" s="26"/>
      <c r="G68" s="26"/>
      <c r="H68" s="2" t="s">
        <v>79</v>
      </c>
      <c r="I68" s="137">
        <f t="shared" si="0"/>
        <v>59.400000000000006</v>
      </c>
      <c r="J68" s="4"/>
      <c r="K68" s="38"/>
      <c r="L68" s="26"/>
      <c r="M68" s="26"/>
      <c r="N68" s="2" t="s">
        <v>79</v>
      </c>
      <c r="O68" s="139">
        <v>200</v>
      </c>
      <c r="P68" s="4"/>
      <c r="Q68" s="38"/>
      <c r="R68" s="26"/>
      <c r="S68" s="26"/>
    </row>
    <row r="69" spans="1:19" x14ac:dyDescent="0.35">
      <c r="A69" s="26"/>
      <c r="B69" s="2" t="s">
        <v>80</v>
      </c>
      <c r="C69" s="139">
        <f t="shared" ref="C69:C70" si="1">+C68*1.2</f>
        <v>47.52</v>
      </c>
      <c r="D69" s="4"/>
      <c r="E69" s="38"/>
      <c r="F69" s="26"/>
      <c r="G69" s="26"/>
      <c r="H69" s="2" t="s">
        <v>80</v>
      </c>
      <c r="I69" s="137">
        <f t="shared" si="0"/>
        <v>71.28</v>
      </c>
      <c r="J69" s="4"/>
      <c r="K69" s="38"/>
      <c r="L69" s="26"/>
      <c r="M69" s="26"/>
      <c r="N69" s="2" t="s">
        <v>80</v>
      </c>
      <c r="O69" s="139">
        <v>400</v>
      </c>
      <c r="P69" s="4"/>
      <c r="Q69" s="38"/>
      <c r="R69" s="26"/>
      <c r="S69" s="26"/>
    </row>
    <row r="70" spans="1:19" x14ac:dyDescent="0.35">
      <c r="A70" s="26"/>
      <c r="B70" s="2" t="s">
        <v>81</v>
      </c>
      <c r="C70" s="139">
        <f t="shared" si="1"/>
        <v>57.024000000000001</v>
      </c>
      <c r="D70" s="4"/>
      <c r="E70" s="38"/>
      <c r="F70" s="26"/>
      <c r="G70" s="26"/>
      <c r="H70" s="2" t="s">
        <v>81</v>
      </c>
      <c r="I70" s="137">
        <f t="shared" si="0"/>
        <v>85.536000000000001</v>
      </c>
      <c r="J70" s="4"/>
      <c r="K70" s="38"/>
      <c r="L70" s="26"/>
      <c r="M70" s="26"/>
      <c r="N70" s="2" t="s">
        <v>81</v>
      </c>
      <c r="O70" s="139">
        <v>800</v>
      </c>
      <c r="P70" s="4"/>
      <c r="Q70" s="38"/>
      <c r="R70" s="26"/>
      <c r="S70" s="26"/>
    </row>
    <row r="71" spans="1:19" x14ac:dyDescent="0.35">
      <c r="A71" s="26"/>
      <c r="B71" s="2"/>
      <c r="C71" s="4"/>
      <c r="D71" s="4"/>
      <c r="E71" s="38"/>
      <c r="F71" s="26"/>
      <c r="G71" s="26"/>
      <c r="H71" s="2"/>
      <c r="I71" s="4"/>
      <c r="J71" s="4"/>
      <c r="K71" s="38"/>
      <c r="L71" s="26"/>
      <c r="M71" s="26"/>
      <c r="N71" s="2"/>
      <c r="O71" s="4"/>
      <c r="P71" s="4"/>
      <c r="Q71" s="38"/>
      <c r="R71" s="26"/>
      <c r="S71" s="26"/>
    </row>
    <row r="72" spans="1:19" x14ac:dyDescent="0.35">
      <c r="A72" s="26"/>
      <c r="B72" s="2"/>
      <c r="C72" s="4"/>
      <c r="D72" s="4"/>
      <c r="E72" s="38"/>
      <c r="F72" s="26"/>
      <c r="G72" s="26"/>
      <c r="H72" s="2"/>
      <c r="I72" s="4"/>
      <c r="J72" s="4"/>
      <c r="K72" s="38"/>
      <c r="L72" s="26"/>
      <c r="M72" s="26"/>
      <c r="N72" s="2"/>
      <c r="O72" s="4"/>
      <c r="P72" s="4"/>
      <c r="Q72" s="38"/>
      <c r="R72" s="26"/>
      <c r="S72" s="26"/>
    </row>
    <row r="73" spans="1:19" x14ac:dyDescent="0.35">
      <c r="A73" s="26"/>
      <c r="B73" s="74" t="s">
        <v>304</v>
      </c>
      <c r="C73" s="4" t="s">
        <v>73</v>
      </c>
      <c r="D73" s="4" t="s">
        <v>74</v>
      </c>
      <c r="E73" s="38" t="s">
        <v>75</v>
      </c>
      <c r="F73" s="26"/>
      <c r="G73" s="26"/>
      <c r="H73" s="74" t="s">
        <v>304</v>
      </c>
      <c r="I73" s="4" t="s">
        <v>73</v>
      </c>
      <c r="J73" s="4" t="s">
        <v>74</v>
      </c>
      <c r="K73" s="38" t="s">
        <v>75</v>
      </c>
      <c r="L73" s="26"/>
      <c r="M73" s="26"/>
      <c r="N73" s="74" t="s">
        <v>304</v>
      </c>
      <c r="O73" s="4" t="s">
        <v>73</v>
      </c>
      <c r="P73" s="4" t="s">
        <v>74</v>
      </c>
      <c r="Q73" s="38" t="s">
        <v>75</v>
      </c>
      <c r="R73" s="26"/>
      <c r="S73" s="26"/>
    </row>
    <row r="74" spans="1:19" x14ac:dyDescent="0.35">
      <c r="A74" s="26"/>
      <c r="B74" s="2" t="s">
        <v>77</v>
      </c>
      <c r="C74" s="139">
        <f>+C58/1.13</f>
        <v>25.811209439528028</v>
      </c>
      <c r="D74" s="131">
        <f>+IF('Tool interface'!$C$116="Yes",IF('Tool interface'!$C$119=1,'BIM Costs Database'!$C$74,IF('Tool interface'!$C$119=2,'BIM Costs Database'!$C$75,IF('Tool interface'!$C$119=3,'BIM Costs Database'!$C$76,IF('Tool interface'!$C$119=4,'BIM Costs Database'!$C$77,IF('Tool interface'!$C$119=5,'BIM Costs Database'!$C$78,0))))),0)</f>
        <v>0</v>
      </c>
      <c r="E74" s="199">
        <f>+'BIM Costs Database'!D74+IF('Tool interface'!$C$117&lt;=1,0,IF('Tool interface'!$C$117=2,'BIM Costs Database'!D74*20%,IF('Tool interface'!$C$117&gt;=3,'BIM Costs Database'!D74*40%,"Error")))</f>
        <v>0</v>
      </c>
      <c r="F74" s="26"/>
      <c r="G74" s="26"/>
      <c r="H74" s="2" t="s">
        <v>77</v>
      </c>
      <c r="I74" s="139">
        <f>+C74*1.5</f>
        <v>38.716814159292042</v>
      </c>
      <c r="J74" s="4">
        <f>+IF('Tool interface'!$C$116="Yes",IF('Tool interface'!$C$119=1,'BIM Costs Database'!$I$74,IF('Tool interface'!$C$119=2,'BIM Costs Database'!$I$75,IF('Tool interface'!$C$119=3,'BIM Costs Database'!$I$76,IF('Tool interface'!$C$119=4,'BIM Costs Database'!$I$77,IF('Tool interface'!$C$119=5,'BIM Costs Database'!$I$78,0))))),0)</f>
        <v>0</v>
      </c>
      <c r="K74" s="38">
        <f>+'BIM Costs Database'!J74+IF('Tool interface'!$C$117&lt;=1,0,IF('Tool interface'!$C$117=2,'BIM Costs Database'!J74*20%,IF('Tool interface'!$C$117&gt;=3,'BIM Costs Database'!J74*40%,"Error")))</f>
        <v>0</v>
      </c>
      <c r="L74" s="26"/>
      <c r="M74" s="26"/>
      <c r="N74" s="2" t="s">
        <v>77</v>
      </c>
      <c r="O74" s="139">
        <v>50</v>
      </c>
      <c r="P74" s="4">
        <f>+IF('Tool interface'!$C$116="Yes",IF('Tool interface'!$C$119=1,'BIM Costs Database'!$O$74,IF('Tool interface'!$C$119=2,'BIM Costs Database'!$O$75,IF('Tool interface'!$C$119=3,'BIM Costs Database'!$O$76,IF('Tool interface'!$C$119=4,'BIM Costs Database'!$O$77,IF('Tool interface'!$C$119=5,'BIM Costs Database'!$O$78,0))))),0)</f>
        <v>0</v>
      </c>
      <c r="Q74" s="38">
        <f>+'BIM Costs Database'!P74+IF('Tool interface'!$C$117&lt;=1,0,IF('Tool interface'!$C$117=2,'BIM Costs Database'!P74*20%,IF('Tool interface'!$C$117&gt;=3,'BIM Costs Database'!P74*40%,"Error")))</f>
        <v>0</v>
      </c>
      <c r="R74" s="26"/>
      <c r="S74" s="26"/>
    </row>
    <row r="75" spans="1:19" x14ac:dyDescent="0.35">
      <c r="A75" s="26"/>
      <c r="B75" s="2" t="s">
        <v>78</v>
      </c>
      <c r="C75" s="139">
        <f t="shared" ref="C75:C78" si="2">+C59/1.13</f>
        <v>30.973451327433633</v>
      </c>
      <c r="D75" s="4"/>
      <c r="E75" s="38"/>
      <c r="F75" s="26"/>
      <c r="G75" s="26"/>
      <c r="H75" s="2" t="s">
        <v>78</v>
      </c>
      <c r="I75" s="139">
        <f t="shared" ref="I75:I78" si="3">+C75*1.5</f>
        <v>46.460176991150448</v>
      </c>
      <c r="J75" s="4"/>
      <c r="K75" s="38"/>
      <c r="L75" s="26"/>
      <c r="M75" s="26"/>
      <c r="N75" s="2" t="s">
        <v>78</v>
      </c>
      <c r="O75" s="139">
        <v>100</v>
      </c>
      <c r="P75" s="4"/>
      <c r="Q75" s="38"/>
      <c r="R75" s="26"/>
      <c r="S75" s="26"/>
    </row>
    <row r="76" spans="1:19" x14ac:dyDescent="0.35">
      <c r="A76" s="26"/>
      <c r="B76" s="2" t="s">
        <v>79</v>
      </c>
      <c r="C76" s="139">
        <f t="shared" si="2"/>
        <v>37.168141592920357</v>
      </c>
      <c r="D76" s="4"/>
      <c r="E76" s="38"/>
      <c r="F76" s="26"/>
      <c r="G76" s="26"/>
      <c r="H76" s="2" t="s">
        <v>79</v>
      </c>
      <c r="I76" s="139">
        <f t="shared" si="3"/>
        <v>55.752212389380531</v>
      </c>
      <c r="J76" s="4"/>
      <c r="K76" s="38"/>
      <c r="L76" s="26"/>
      <c r="M76" s="26"/>
      <c r="N76" s="2" t="s">
        <v>79</v>
      </c>
      <c r="O76" s="139">
        <v>200</v>
      </c>
      <c r="P76" s="4"/>
      <c r="Q76" s="38"/>
      <c r="R76" s="26"/>
      <c r="S76" s="26"/>
    </row>
    <row r="77" spans="1:19" x14ac:dyDescent="0.35">
      <c r="A77" s="26"/>
      <c r="B77" s="2" t="s">
        <v>80</v>
      </c>
      <c r="C77" s="139">
        <f t="shared" si="2"/>
        <v>44.601769911504427</v>
      </c>
      <c r="D77" s="4"/>
      <c r="E77" s="38"/>
      <c r="F77" s="26"/>
      <c r="G77" s="26"/>
      <c r="H77" s="2" t="s">
        <v>80</v>
      </c>
      <c r="I77" s="139">
        <f t="shared" si="3"/>
        <v>66.902654867256643</v>
      </c>
      <c r="J77" s="4"/>
      <c r="K77" s="38"/>
      <c r="L77" s="26"/>
      <c r="M77" s="26"/>
      <c r="N77" s="2" t="s">
        <v>80</v>
      </c>
      <c r="O77" s="139">
        <v>400</v>
      </c>
      <c r="P77" s="4"/>
      <c r="Q77" s="38"/>
      <c r="R77" s="26"/>
      <c r="S77" s="26"/>
    </row>
    <row r="78" spans="1:19" x14ac:dyDescent="0.35">
      <c r="A78" s="26"/>
      <c r="B78" s="2" t="s">
        <v>81</v>
      </c>
      <c r="C78" s="139">
        <f t="shared" si="2"/>
        <v>53.522123893805315</v>
      </c>
      <c r="D78" s="4"/>
      <c r="E78" s="38"/>
      <c r="F78" s="26"/>
      <c r="G78" s="26"/>
      <c r="H78" s="2" t="s">
        <v>81</v>
      </c>
      <c r="I78" s="139">
        <f t="shared" si="3"/>
        <v>80.283185840707972</v>
      </c>
      <c r="J78" s="4"/>
      <c r="K78" s="38"/>
      <c r="L78" s="26"/>
      <c r="M78" s="26"/>
      <c r="N78" s="2" t="s">
        <v>81</v>
      </c>
      <c r="O78" s="139">
        <v>800</v>
      </c>
      <c r="P78" s="4"/>
      <c r="Q78" s="38"/>
      <c r="R78" s="26"/>
      <c r="S78" s="26"/>
    </row>
    <row r="79" spans="1:19" x14ac:dyDescent="0.35">
      <c r="A79" s="26"/>
      <c r="B79" s="2"/>
      <c r="C79" s="4"/>
      <c r="D79" s="4"/>
      <c r="E79" s="38"/>
      <c r="F79" s="26"/>
      <c r="G79" s="26"/>
      <c r="H79" s="2"/>
      <c r="I79" s="4"/>
      <c r="J79" s="4"/>
      <c r="K79" s="38"/>
      <c r="L79" s="26"/>
      <c r="M79" s="26"/>
      <c r="N79" s="2"/>
      <c r="O79" s="4"/>
      <c r="P79" s="4"/>
      <c r="Q79" s="38"/>
      <c r="R79" s="26"/>
      <c r="S79" s="26"/>
    </row>
    <row r="80" spans="1:19" x14ac:dyDescent="0.35">
      <c r="A80" s="26"/>
      <c r="B80" s="2"/>
      <c r="C80" s="4"/>
      <c r="D80" s="4"/>
      <c r="E80" s="38"/>
      <c r="F80" s="26"/>
      <c r="G80" s="26"/>
      <c r="H80" s="2"/>
      <c r="I80" s="4"/>
      <c r="J80" s="4"/>
      <c r="K80" s="38"/>
      <c r="L80" s="26"/>
      <c r="M80" s="26"/>
      <c r="N80" s="2"/>
      <c r="O80" s="4"/>
      <c r="P80" s="4"/>
      <c r="Q80" s="38"/>
      <c r="R80" s="26"/>
      <c r="S80" s="26"/>
    </row>
    <row r="81" spans="1:19" x14ac:dyDescent="0.35">
      <c r="A81" s="26"/>
      <c r="B81" s="2"/>
      <c r="C81" s="4"/>
      <c r="D81" s="4"/>
      <c r="E81" s="38"/>
      <c r="F81" s="26"/>
      <c r="G81" s="26"/>
      <c r="H81" s="2"/>
      <c r="I81" s="4"/>
      <c r="J81" s="4"/>
      <c r="K81" s="38"/>
      <c r="L81" s="26"/>
      <c r="M81" s="26"/>
      <c r="N81" s="2"/>
      <c r="O81" s="4"/>
      <c r="P81" s="4"/>
      <c r="Q81" s="38"/>
      <c r="R81" s="26"/>
      <c r="S81" s="26"/>
    </row>
    <row r="82" spans="1:19" x14ac:dyDescent="0.35">
      <c r="A82" s="26"/>
      <c r="B82" s="2"/>
      <c r="C82" s="4"/>
      <c r="D82" s="4"/>
      <c r="E82" s="38"/>
      <c r="F82" s="26"/>
      <c r="G82" s="26"/>
      <c r="H82" s="2"/>
      <c r="I82" s="4"/>
      <c r="J82" s="4"/>
      <c r="K82" s="38"/>
      <c r="L82" s="26"/>
      <c r="M82" s="26"/>
      <c r="N82" s="2"/>
      <c r="O82" s="4"/>
      <c r="P82" s="4"/>
      <c r="Q82" s="38"/>
      <c r="R82" s="26"/>
      <c r="S82" s="26"/>
    </row>
    <row r="83" spans="1:19" x14ac:dyDescent="0.35">
      <c r="A83" s="26"/>
      <c r="B83" s="2"/>
      <c r="C83" s="4"/>
      <c r="D83" s="4"/>
      <c r="E83" s="38"/>
      <c r="F83" s="26"/>
      <c r="G83" s="26"/>
      <c r="H83" s="2"/>
      <c r="I83" s="4"/>
      <c r="J83" s="4"/>
      <c r="K83" s="38"/>
      <c r="L83" s="26"/>
      <c r="M83" s="26"/>
      <c r="N83" s="2"/>
      <c r="O83" s="4"/>
      <c r="P83" s="4"/>
      <c r="Q83" s="38"/>
      <c r="R83" s="26"/>
      <c r="S83" s="26"/>
    </row>
    <row r="84" spans="1:19" x14ac:dyDescent="0.35">
      <c r="A84" s="26"/>
      <c r="B84" s="2"/>
      <c r="C84" s="4"/>
      <c r="D84" s="4"/>
      <c r="E84" s="38"/>
      <c r="F84" s="26"/>
      <c r="G84" s="26"/>
      <c r="H84" s="2"/>
      <c r="I84" s="4"/>
      <c r="J84" s="4"/>
      <c r="K84" s="38"/>
      <c r="L84" s="26"/>
      <c r="M84" s="26"/>
      <c r="N84" s="2"/>
      <c r="O84" s="4"/>
      <c r="P84" s="4"/>
      <c r="Q84" s="38"/>
      <c r="R84" s="26"/>
      <c r="S84" s="26"/>
    </row>
    <row r="85" spans="1:19" x14ac:dyDescent="0.35">
      <c r="A85" s="26"/>
      <c r="B85" s="2"/>
      <c r="C85" s="4"/>
      <c r="D85" s="4"/>
      <c r="E85" s="38"/>
      <c r="F85" s="26"/>
      <c r="G85" s="26"/>
      <c r="H85" s="2"/>
      <c r="I85" s="4"/>
      <c r="J85" s="4"/>
      <c r="K85" s="38"/>
      <c r="L85" s="26"/>
      <c r="M85" s="26"/>
      <c r="N85" s="2"/>
      <c r="O85" s="4"/>
      <c r="P85" s="4"/>
      <c r="Q85" s="38"/>
      <c r="R85" s="26"/>
      <c r="S85" s="26"/>
    </row>
    <row r="86" spans="1:19" x14ac:dyDescent="0.35">
      <c r="A86" s="26"/>
      <c r="B86" s="2"/>
      <c r="C86" s="4"/>
      <c r="D86" s="4"/>
      <c r="E86" s="38"/>
      <c r="F86" s="26"/>
      <c r="G86" s="26"/>
      <c r="H86" s="2"/>
      <c r="I86" s="4"/>
      <c r="J86" s="4"/>
      <c r="K86" s="38"/>
      <c r="L86" s="26"/>
      <c r="M86" s="26"/>
      <c r="N86" s="2"/>
      <c r="O86" s="4"/>
      <c r="P86" s="4"/>
      <c r="Q86" s="38"/>
      <c r="R86" s="26"/>
      <c r="S86" s="26"/>
    </row>
    <row r="87" spans="1:19" x14ac:dyDescent="0.35">
      <c r="A87" s="26"/>
      <c r="B87" s="2"/>
      <c r="C87" s="4"/>
      <c r="D87" s="4"/>
      <c r="E87" s="38"/>
      <c r="F87" s="26"/>
      <c r="G87" s="26"/>
      <c r="H87" s="2"/>
      <c r="I87" s="4"/>
      <c r="J87" s="4"/>
      <c r="K87" s="38"/>
      <c r="L87" s="26"/>
      <c r="M87" s="26"/>
      <c r="N87" s="2"/>
      <c r="O87" s="4"/>
      <c r="P87" s="4"/>
      <c r="Q87" s="38"/>
      <c r="R87" s="26"/>
      <c r="S87" s="26"/>
    </row>
    <row r="88" spans="1:19" x14ac:dyDescent="0.35">
      <c r="A88" s="26"/>
      <c r="B88" s="2"/>
      <c r="C88" s="4"/>
      <c r="D88" s="4"/>
      <c r="E88" s="38"/>
      <c r="F88" s="26"/>
      <c r="G88" s="26"/>
      <c r="H88" s="2"/>
      <c r="I88" s="4"/>
      <c r="J88" s="4"/>
      <c r="K88" s="38"/>
      <c r="L88" s="26"/>
      <c r="M88" s="26"/>
      <c r="N88" s="2"/>
      <c r="O88" s="4"/>
      <c r="P88" s="4"/>
      <c r="Q88" s="38"/>
      <c r="R88" s="26"/>
      <c r="S88" s="26"/>
    </row>
    <row r="89" spans="1:19" x14ac:dyDescent="0.35">
      <c r="A89" s="26"/>
      <c r="B89" s="2"/>
      <c r="C89" s="4"/>
      <c r="D89" s="4"/>
      <c r="E89" s="38"/>
      <c r="F89" s="26"/>
      <c r="G89" s="26"/>
      <c r="H89" s="2"/>
      <c r="I89" s="4"/>
      <c r="J89" s="4"/>
      <c r="K89" s="38"/>
      <c r="L89" s="26"/>
      <c r="M89" s="26"/>
      <c r="N89" s="2"/>
      <c r="O89" s="4"/>
      <c r="P89" s="4"/>
      <c r="Q89" s="38"/>
      <c r="R89" s="26"/>
      <c r="S89" s="26"/>
    </row>
    <row r="90" spans="1:19" x14ac:dyDescent="0.35">
      <c r="A90" s="26"/>
      <c r="B90" s="2"/>
      <c r="C90" s="4"/>
      <c r="D90" s="4"/>
      <c r="E90" s="38"/>
      <c r="F90" s="26"/>
      <c r="G90" s="26"/>
      <c r="H90" s="2"/>
      <c r="I90" s="4"/>
      <c r="J90" s="4"/>
      <c r="K90" s="38"/>
      <c r="L90" s="26"/>
      <c r="M90" s="26"/>
      <c r="N90" s="2"/>
      <c r="O90" s="4"/>
      <c r="P90" s="4"/>
      <c r="Q90" s="38"/>
      <c r="R90" s="26"/>
      <c r="S90" s="26"/>
    </row>
    <row r="91" spans="1:19" x14ac:dyDescent="0.35">
      <c r="A91" s="26"/>
      <c r="B91" s="2"/>
      <c r="C91" s="4"/>
      <c r="D91" s="4"/>
      <c r="E91" s="38"/>
      <c r="F91" s="26"/>
      <c r="G91" s="26"/>
      <c r="H91" s="2"/>
      <c r="I91" s="4"/>
      <c r="J91" s="4"/>
      <c r="K91" s="38"/>
      <c r="L91" s="26"/>
      <c r="M91" s="26"/>
      <c r="N91" s="2"/>
      <c r="O91" s="4"/>
      <c r="P91" s="4"/>
      <c r="Q91" s="38"/>
      <c r="R91" s="26"/>
      <c r="S91" s="26"/>
    </row>
    <row r="92" spans="1:19" x14ac:dyDescent="0.35">
      <c r="A92" s="26"/>
      <c r="B92" s="2"/>
      <c r="C92" s="4"/>
      <c r="D92" s="4"/>
      <c r="E92" s="38"/>
      <c r="F92" s="26"/>
      <c r="G92" s="26"/>
      <c r="H92" s="2"/>
      <c r="I92" s="4"/>
      <c r="J92" s="4"/>
      <c r="K92" s="38"/>
      <c r="L92" s="26"/>
      <c r="M92" s="26"/>
      <c r="N92" s="2"/>
      <c r="O92" s="4"/>
      <c r="P92" s="4"/>
      <c r="Q92" s="38"/>
      <c r="R92" s="26"/>
      <c r="S92" s="26"/>
    </row>
    <row r="93" spans="1:19" x14ac:dyDescent="0.35">
      <c r="A93" s="26"/>
      <c r="B93" s="2"/>
      <c r="C93" s="4"/>
      <c r="D93" s="4"/>
      <c r="E93" s="38"/>
      <c r="F93" s="26"/>
      <c r="G93" s="26"/>
      <c r="H93" s="2"/>
      <c r="I93" s="4"/>
      <c r="J93" s="4"/>
      <c r="K93" s="38"/>
      <c r="L93" s="26"/>
      <c r="M93" s="26"/>
      <c r="N93" s="2"/>
      <c r="O93" s="4"/>
      <c r="P93" s="4"/>
      <c r="Q93" s="38"/>
      <c r="R93" s="26"/>
      <c r="S93" s="26"/>
    </row>
    <row r="94" spans="1:19" x14ac:dyDescent="0.35">
      <c r="A94" s="26"/>
      <c r="B94" s="2"/>
      <c r="C94" s="4"/>
      <c r="D94" s="4"/>
      <c r="E94" s="38"/>
      <c r="F94" s="26"/>
      <c r="G94" s="26"/>
      <c r="H94" s="2"/>
      <c r="I94" s="4"/>
      <c r="J94" s="4"/>
      <c r="K94" s="38"/>
      <c r="L94" s="26"/>
      <c r="M94" s="26"/>
      <c r="N94" s="2"/>
      <c r="O94" s="4"/>
      <c r="P94" s="4"/>
      <c r="Q94" s="38"/>
      <c r="R94" s="26"/>
      <c r="S94" s="26"/>
    </row>
    <row r="95" spans="1:19" x14ac:dyDescent="0.35">
      <c r="A95" s="26"/>
      <c r="B95" s="2"/>
      <c r="C95" s="4"/>
      <c r="D95" s="4"/>
      <c r="E95" s="38"/>
      <c r="F95" s="26"/>
      <c r="G95" s="26"/>
      <c r="H95" s="2"/>
      <c r="I95" s="4"/>
      <c r="J95" s="4"/>
      <c r="K95" s="38"/>
      <c r="L95" s="26"/>
      <c r="M95" s="26"/>
      <c r="N95" s="2"/>
      <c r="O95" s="4"/>
      <c r="P95" s="4"/>
      <c r="Q95" s="38"/>
      <c r="R95" s="26"/>
      <c r="S95" s="26"/>
    </row>
    <row r="96" spans="1:19" x14ac:dyDescent="0.35">
      <c r="A96" s="26"/>
      <c r="B96" s="2"/>
      <c r="C96" s="4"/>
      <c r="D96" s="4"/>
      <c r="E96" s="38"/>
      <c r="F96" s="26"/>
      <c r="G96" s="26"/>
      <c r="H96" s="2"/>
      <c r="I96" s="4"/>
      <c r="J96" s="4"/>
      <c r="K96" s="38"/>
      <c r="L96" s="26"/>
      <c r="M96" s="26"/>
      <c r="N96" s="2"/>
      <c r="O96" s="4"/>
      <c r="P96" s="4"/>
      <c r="Q96" s="38"/>
      <c r="R96" s="26"/>
      <c r="S96" s="26"/>
    </row>
    <row r="97" spans="2:19" x14ac:dyDescent="0.35">
      <c r="B97" s="2"/>
      <c r="C97" s="4"/>
      <c r="D97" s="4"/>
      <c r="E97" s="38"/>
      <c r="F97" s="26"/>
      <c r="G97" s="26"/>
      <c r="H97" s="2"/>
      <c r="I97" s="4"/>
      <c r="J97" s="4"/>
      <c r="K97" s="38"/>
      <c r="L97" s="26"/>
      <c r="M97" s="26"/>
      <c r="N97" s="2"/>
      <c r="O97" s="4"/>
      <c r="P97" s="4"/>
      <c r="Q97" s="38"/>
      <c r="R97" s="26"/>
      <c r="S97" s="26"/>
    </row>
    <row r="98" spans="2:19" x14ac:dyDescent="0.35">
      <c r="B98" s="2"/>
      <c r="C98" s="4"/>
      <c r="D98" s="4"/>
      <c r="E98" s="38"/>
      <c r="F98" s="26"/>
      <c r="G98" s="26"/>
      <c r="H98" s="2"/>
      <c r="I98" s="4"/>
      <c r="J98" s="4"/>
      <c r="K98" s="38"/>
      <c r="L98" s="26"/>
      <c r="M98" s="26"/>
      <c r="N98" s="2"/>
      <c r="O98" s="4"/>
      <c r="P98" s="4"/>
      <c r="Q98" s="38"/>
      <c r="R98" s="26"/>
      <c r="S98" s="26"/>
    </row>
    <row r="99" spans="2:19" x14ac:dyDescent="0.35">
      <c r="B99" s="2"/>
      <c r="C99" s="4"/>
      <c r="D99" s="4"/>
      <c r="E99" s="38"/>
      <c r="F99" s="26"/>
      <c r="G99" s="26"/>
      <c r="H99" s="2"/>
      <c r="I99" s="4"/>
      <c r="J99" s="4"/>
      <c r="K99" s="38"/>
      <c r="L99" s="26"/>
      <c r="M99" s="26"/>
      <c r="N99" s="2"/>
      <c r="O99" s="4"/>
      <c r="P99" s="4"/>
      <c r="Q99" s="38"/>
      <c r="R99" s="26"/>
      <c r="S99" s="26"/>
    </row>
    <row r="100" spans="2:19" x14ac:dyDescent="0.35">
      <c r="B100" s="2"/>
      <c r="C100" s="4"/>
      <c r="D100" s="4"/>
      <c r="E100" s="38"/>
      <c r="F100" s="26"/>
      <c r="G100" s="26"/>
      <c r="H100" s="2"/>
      <c r="I100" s="4"/>
      <c r="J100" s="4"/>
      <c r="K100" s="38"/>
      <c r="L100" s="26"/>
      <c r="M100" s="26"/>
      <c r="N100" s="2"/>
      <c r="O100" s="4"/>
      <c r="P100" s="4"/>
      <c r="Q100" s="38"/>
      <c r="R100" s="26"/>
      <c r="S100" s="26"/>
    </row>
    <row r="101" spans="2:19" x14ac:dyDescent="0.35">
      <c r="B101" s="2"/>
      <c r="C101" s="4"/>
      <c r="D101" s="4"/>
      <c r="E101" s="38"/>
      <c r="F101" s="26"/>
      <c r="G101" s="26"/>
      <c r="H101" s="2"/>
      <c r="I101" s="4"/>
      <c r="J101" s="4"/>
      <c r="K101" s="38"/>
      <c r="L101" s="26"/>
      <c r="M101" s="26"/>
      <c r="N101" s="2"/>
      <c r="O101" s="4"/>
      <c r="P101" s="4"/>
      <c r="Q101" s="38"/>
      <c r="R101" s="26"/>
      <c r="S101" s="26"/>
    </row>
    <row r="102" spans="2:19" x14ac:dyDescent="0.35">
      <c r="B102" s="2"/>
      <c r="C102" s="4"/>
      <c r="D102" s="4"/>
      <c r="E102" s="38"/>
      <c r="F102" s="26"/>
      <c r="G102" s="26"/>
      <c r="H102" s="2"/>
      <c r="I102" s="4"/>
      <c r="J102" s="4"/>
      <c r="K102" s="38"/>
      <c r="L102" s="26"/>
      <c r="M102" s="26"/>
      <c r="N102" s="2"/>
      <c r="O102" s="4"/>
      <c r="P102" s="4"/>
      <c r="Q102" s="38"/>
      <c r="R102" s="26"/>
      <c r="S102" s="26"/>
    </row>
    <row r="103" spans="2:19" x14ac:dyDescent="0.35">
      <c r="B103" s="2"/>
      <c r="C103" s="4"/>
      <c r="D103" s="4"/>
      <c r="E103" s="38"/>
      <c r="F103" s="26"/>
      <c r="G103" s="26"/>
      <c r="H103" s="2"/>
      <c r="I103" s="4"/>
      <c r="J103" s="4"/>
      <c r="K103" s="38"/>
      <c r="L103" s="26"/>
      <c r="M103" s="26"/>
      <c r="N103" s="2"/>
      <c r="O103" s="4"/>
      <c r="P103" s="4"/>
      <c r="Q103" s="38"/>
      <c r="R103" s="26"/>
      <c r="S103" s="26"/>
    </row>
    <row r="104" spans="2:19" x14ac:dyDescent="0.35">
      <c r="B104" s="2"/>
      <c r="C104" s="4"/>
      <c r="D104" s="4"/>
      <c r="E104" s="38"/>
      <c r="F104" s="26"/>
      <c r="G104" s="26"/>
      <c r="H104" s="2"/>
      <c r="I104" s="4"/>
      <c r="J104" s="4"/>
      <c r="K104" s="38"/>
      <c r="L104" s="26"/>
      <c r="M104" s="26"/>
      <c r="N104" s="2"/>
      <c r="O104" s="4"/>
      <c r="P104" s="4"/>
      <c r="Q104" s="38"/>
      <c r="R104" s="26"/>
      <c r="S104" s="26"/>
    </row>
    <row r="105" spans="2:19" ht="15" thickBot="1" x14ac:dyDescent="0.4">
      <c r="B105" s="3"/>
      <c r="C105" s="90"/>
      <c r="D105" s="90"/>
      <c r="E105" s="48"/>
      <c r="F105" s="26"/>
      <c r="G105" s="26"/>
      <c r="H105" s="3"/>
      <c r="I105" s="90"/>
      <c r="J105" s="90"/>
      <c r="K105" s="48"/>
      <c r="L105" s="26"/>
      <c r="M105" s="26"/>
      <c r="N105" s="3"/>
      <c r="O105" s="90"/>
      <c r="P105" s="90"/>
      <c r="Q105" s="48"/>
      <c r="R105" s="26"/>
      <c r="S105" s="26"/>
    </row>
  </sheetData>
  <sheetProtection selectLockedCells="1"/>
  <pageMargins left="0.7" right="0.7" top="0.75" bottom="0.75" header="0.3" footer="0.3"/>
  <pageSetup paperSize="9" orientation="portrait" r:id="rId1"/>
  <headerFooter>
    <oddHeader>&amp;R&amp;"Calibri"&amp;7&amp;K000000Security level: RINA/CL/SENSITIVE&amp;1#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F193"/>
  <sheetViews>
    <sheetView topLeftCell="D73" zoomScale="80" zoomScaleNormal="80" workbookViewId="0">
      <selection activeCell="H86" sqref="H86"/>
    </sheetView>
  </sheetViews>
  <sheetFormatPr defaultRowHeight="14.5" x14ac:dyDescent="0.35"/>
  <cols>
    <col min="1" max="1" width="11.453125" customWidth="1"/>
    <col min="2" max="2" width="7.54296875" customWidth="1"/>
    <col min="3" max="3" width="120.453125" customWidth="1"/>
    <col min="4" max="4" width="18.1796875" customWidth="1"/>
    <col min="5" max="5" width="16.54296875" customWidth="1"/>
    <col min="6" max="6" width="14.81640625" customWidth="1"/>
    <col min="7" max="7" width="12.1796875" customWidth="1"/>
    <col min="8" max="8" width="49.1796875" customWidth="1"/>
    <col min="9" max="9" width="12.453125" customWidth="1"/>
    <col min="10" max="10" width="12.453125" bestFit="1" customWidth="1"/>
    <col min="11" max="11" width="14.453125" customWidth="1"/>
    <col min="13" max="13" width="24.54296875" customWidth="1"/>
    <col min="14" max="14" width="16.1796875" customWidth="1"/>
    <col min="18" max="18" width="14.81640625" bestFit="1" customWidth="1"/>
    <col min="19" max="19" width="20.54296875" bestFit="1" customWidth="1"/>
    <col min="20" max="20" width="14.81640625" bestFit="1" customWidth="1"/>
    <col min="21" max="21" width="28" bestFit="1" customWidth="1"/>
    <col min="22" max="22" width="12" bestFit="1" customWidth="1"/>
    <col min="24" max="24" width="13.54296875" bestFit="1" customWidth="1"/>
    <col min="25" max="25" width="17" customWidth="1"/>
    <col min="33" max="33" width="11.453125" customWidth="1"/>
  </cols>
  <sheetData>
    <row r="1" spans="1:14" x14ac:dyDescent="0.35">
      <c r="A1" s="18"/>
      <c r="D1" s="18"/>
      <c r="E1" s="18"/>
    </row>
    <row r="2" spans="1:14" x14ac:dyDescent="0.35">
      <c r="C2" s="18"/>
      <c r="D2" s="64"/>
      <c r="E2" t="s">
        <v>193</v>
      </c>
    </row>
    <row r="3" spans="1:14" ht="15" thickBot="1" x14ac:dyDescent="0.4">
      <c r="D3" s="130"/>
      <c r="E3" t="s">
        <v>194</v>
      </c>
      <c r="M3" s="1"/>
    </row>
    <row r="4" spans="1:14" x14ac:dyDescent="0.35">
      <c r="C4" s="11"/>
      <c r="D4" s="83"/>
      <c r="E4" s="83"/>
      <c r="F4" s="83"/>
      <c r="G4" s="47"/>
      <c r="H4" s="11"/>
      <c r="I4" s="83"/>
      <c r="J4" s="83"/>
      <c r="K4" s="47"/>
      <c r="M4" s="60"/>
    </row>
    <row r="5" spans="1:14" x14ac:dyDescent="0.35">
      <c r="C5" s="84" t="s">
        <v>105</v>
      </c>
      <c r="D5" s="4"/>
      <c r="E5" s="4"/>
      <c r="F5" s="4"/>
      <c r="G5" s="38"/>
      <c r="H5" s="2"/>
      <c r="I5" s="4"/>
      <c r="J5" s="4"/>
      <c r="K5" s="38"/>
    </row>
    <row r="6" spans="1:14" x14ac:dyDescent="0.35">
      <c r="C6" s="85" t="s">
        <v>333</v>
      </c>
      <c r="D6" s="22"/>
      <c r="E6" s="4"/>
      <c r="F6" s="4"/>
      <c r="G6" s="38"/>
      <c r="H6" s="2"/>
      <c r="I6" s="4"/>
      <c r="J6" s="4"/>
      <c r="K6" s="38"/>
    </row>
    <row r="7" spans="1:14" x14ac:dyDescent="0.35">
      <c r="C7" s="86"/>
      <c r="D7" s="4" t="s">
        <v>363</v>
      </c>
      <c r="E7" s="4" t="s">
        <v>358</v>
      </c>
      <c r="F7" s="4" t="s">
        <v>357</v>
      </c>
      <c r="G7" s="215" t="s">
        <v>197</v>
      </c>
      <c r="H7" s="2"/>
      <c r="I7" s="4" t="s">
        <v>327</v>
      </c>
      <c r="J7" s="4"/>
      <c r="K7" s="38"/>
    </row>
    <row r="8" spans="1:14" x14ac:dyDescent="0.35">
      <c r="C8" s="2" t="s">
        <v>170</v>
      </c>
      <c r="D8" s="16">
        <f>+'Tool interface'!$C$17*IF('Tool interface'!$C$17&lt;=1000000,Database!$G$11,IF('Tool interface'!$C$17&lt;=5000000,Database!$G$12,IF('Tool interface'!$C$17&lt;=15000000,Database!$G$13,IF('Tool interface'!$C$17&lt;=50000000,Database!$G$14,IF('Tool interface'!$C$17&lt;=100000000,Database!$G$15,IF('Tool interface'!$C$17&gt;100000000,Database!$G$16,""))))))</f>
        <v>0</v>
      </c>
      <c r="E8" s="16">
        <f>+$D$8*0.9</f>
        <v>0</v>
      </c>
      <c r="F8" s="16">
        <f>+$D$8*1.1</f>
        <v>0</v>
      </c>
      <c r="G8" s="195">
        <f>+IF(Results!$M$9="Baseline Estimate",Database!$D$8,IF(Results!$M$9="Optimistic Estimate",Database!$E$8,IF(Results!$M$9="Pessimistic Estimate",Database!$F$8,Database!$D$8)))</f>
        <v>0</v>
      </c>
      <c r="H8" s="2" t="s">
        <v>116</v>
      </c>
      <c r="I8" s="20">
        <f>$G$8*IF('Tool interface'!$C$17&lt;=1000000,Database!I11,IF('Tool interface'!$C$17&lt;=5000000,Database!I12,IF('Tool interface'!$C$17&lt;=15000000,Database!I13,IF('Tool interface'!$C$17&lt;=50000000,Database!I14,IF('Tool interface'!$C$17&lt;=100000000,Database!I15,IF('Tool interface'!$C$17&gt;100000000,Database!I16,""))))))</f>
        <v>0</v>
      </c>
      <c r="J8" s="20" t="s">
        <v>328</v>
      </c>
      <c r="K8" s="91"/>
      <c r="N8" s="1"/>
    </row>
    <row r="9" spans="1:14" x14ac:dyDescent="0.35">
      <c r="C9" s="2"/>
      <c r="D9" s="4"/>
      <c r="E9" s="4"/>
      <c r="F9" s="4"/>
      <c r="G9" s="38"/>
      <c r="H9" s="2"/>
      <c r="I9" s="4"/>
      <c r="J9" s="4"/>
      <c r="K9" s="38"/>
    </row>
    <row r="10" spans="1:14" x14ac:dyDescent="0.35">
      <c r="C10" s="2" t="s">
        <v>330</v>
      </c>
      <c r="D10" s="4"/>
      <c r="E10" s="4"/>
      <c r="F10" s="4"/>
      <c r="G10" s="38"/>
      <c r="H10" s="2" t="s">
        <v>172</v>
      </c>
      <c r="I10" s="4"/>
      <c r="K10" s="38"/>
    </row>
    <row r="11" spans="1:14" x14ac:dyDescent="0.35">
      <c r="C11" s="2" t="s">
        <v>58</v>
      </c>
      <c r="D11" s="4" t="s">
        <v>331</v>
      </c>
      <c r="E11" s="192"/>
      <c r="F11" s="192"/>
      <c r="G11" s="216">
        <v>9.2941176470588249E-2</v>
      </c>
      <c r="H11" s="2" t="s">
        <v>58</v>
      </c>
      <c r="I11" s="192">
        <v>0.10226470588235297</v>
      </c>
      <c r="J11" s="4" t="s">
        <v>329</v>
      </c>
      <c r="K11" s="193"/>
    </row>
    <row r="12" spans="1:14" x14ac:dyDescent="0.35">
      <c r="C12" s="2" t="s">
        <v>59</v>
      </c>
      <c r="D12" s="221" t="s">
        <v>332</v>
      </c>
      <c r="E12" s="192"/>
      <c r="F12" s="192"/>
      <c r="G12" s="216">
        <v>8.5421052631578953E-2</v>
      </c>
      <c r="H12" s="2" t="s">
        <v>59</v>
      </c>
      <c r="I12" s="192">
        <v>8.6904411764705897E-2</v>
      </c>
      <c r="J12" s="221" t="s">
        <v>332</v>
      </c>
      <c r="K12" s="193"/>
    </row>
    <row r="13" spans="1:14" x14ac:dyDescent="0.35">
      <c r="C13" s="2" t="s">
        <v>60</v>
      </c>
      <c r="D13" s="221" t="s">
        <v>332</v>
      </c>
      <c r="E13" s="192"/>
      <c r="F13" s="192"/>
      <c r="G13" s="216">
        <v>6.5049999999999997E-2</v>
      </c>
      <c r="H13" s="2" t="s">
        <v>60</v>
      </c>
      <c r="I13" s="192">
        <v>8.8632352941176468E-2</v>
      </c>
      <c r="J13" s="221" t="s">
        <v>332</v>
      </c>
      <c r="K13" s="193"/>
    </row>
    <row r="14" spans="1:14" x14ac:dyDescent="0.35">
      <c r="C14" s="2" t="s">
        <v>61</v>
      </c>
      <c r="D14" s="221" t="s">
        <v>332</v>
      </c>
      <c r="E14" s="192"/>
      <c r="F14" s="192"/>
      <c r="G14" s="216">
        <v>6.0365000000000002E-2</v>
      </c>
      <c r="H14" s="2" t="s">
        <v>61</v>
      </c>
      <c r="I14" s="192">
        <v>8.1613235294117653E-2</v>
      </c>
      <c r="J14" s="221" t="s">
        <v>332</v>
      </c>
      <c r="K14" s="193"/>
    </row>
    <row r="15" spans="1:14" x14ac:dyDescent="0.35">
      <c r="C15" s="2" t="s">
        <v>62</v>
      </c>
      <c r="D15" s="221" t="s">
        <v>332</v>
      </c>
      <c r="E15" s="192"/>
      <c r="F15" s="192"/>
      <c r="G15" s="216">
        <v>4.4980000000000006E-2</v>
      </c>
      <c r="H15" s="2" t="s">
        <v>62</v>
      </c>
      <c r="I15" s="192">
        <v>5.8966176470588244E-2</v>
      </c>
      <c r="J15" s="221" t="s">
        <v>332</v>
      </c>
      <c r="K15" s="193"/>
    </row>
    <row r="16" spans="1:14" ht="15" thickBot="1" x14ac:dyDescent="0.4">
      <c r="C16" s="2" t="s">
        <v>166</v>
      </c>
      <c r="D16" s="221" t="s">
        <v>332</v>
      </c>
      <c r="E16" s="192"/>
      <c r="F16" s="192"/>
      <c r="G16" s="217">
        <v>4.3929999999999997E-2</v>
      </c>
      <c r="H16" s="2" t="s">
        <v>63</v>
      </c>
      <c r="I16" s="192">
        <v>5.4113235294117656E-2</v>
      </c>
      <c r="J16" s="221" t="s">
        <v>332</v>
      </c>
      <c r="K16" s="193"/>
    </row>
    <row r="17" spans="3:15" ht="15" thickBot="1" x14ac:dyDescent="0.4">
      <c r="C17" s="2"/>
      <c r="D17" s="4"/>
      <c r="E17" s="4"/>
      <c r="F17" s="4"/>
      <c r="G17" s="38"/>
      <c r="H17" s="2"/>
      <c r="I17" s="4"/>
      <c r="J17" s="4"/>
      <c r="K17" s="38"/>
    </row>
    <row r="18" spans="3:15" x14ac:dyDescent="0.35">
      <c r="C18" s="2"/>
      <c r="D18" s="4"/>
      <c r="E18" s="4"/>
      <c r="F18" s="4"/>
      <c r="G18" s="47" t="s">
        <v>197</v>
      </c>
      <c r="H18" s="2"/>
      <c r="I18" s="4" t="s">
        <v>117</v>
      </c>
      <c r="J18" s="4" t="s">
        <v>168</v>
      </c>
      <c r="K18" s="38" t="s">
        <v>169</v>
      </c>
    </row>
    <row r="19" spans="3:15" x14ac:dyDescent="0.35">
      <c r="C19" s="2" t="s">
        <v>106</v>
      </c>
      <c r="D19" s="16"/>
      <c r="E19" s="16"/>
      <c r="F19" s="16"/>
      <c r="G19" s="184">
        <f>+$G$8*G23</f>
        <v>0</v>
      </c>
      <c r="H19" s="2" t="s">
        <v>118</v>
      </c>
      <c r="I19" s="92">
        <f>+IF('Tool interface'!$C$11="New asset construction",Database!$I$20,IF('Tool interface'!$C$11="Work on an existing asset",Database!$I$21,1))</f>
        <v>0</v>
      </c>
      <c r="J19" s="92">
        <f>+IF('Tool interface'!$C$11="New asset construction",Database!$J$20,IF('Tool interface'!$C$11="Work on an existing asset",Database!$J$21,1))</f>
        <v>0</v>
      </c>
      <c r="K19" s="93">
        <f>+IF('Tool interface'!$C$11="New asset construction",Database!$K$20,IF('Tool interface'!$C$11="Work on an existing asset",Database!$K$21,1))</f>
        <v>0</v>
      </c>
      <c r="O19" s="60"/>
    </row>
    <row r="20" spans="3:15" x14ac:dyDescent="0.35">
      <c r="C20" s="85" t="s">
        <v>334</v>
      </c>
      <c r="D20" s="16"/>
      <c r="E20" s="16"/>
      <c r="F20" s="16"/>
      <c r="G20" s="184"/>
      <c r="H20" s="2" t="s">
        <v>227</v>
      </c>
      <c r="I20" s="168">
        <f>+IF('Tool interface'!$C$8="No",G19*I23,Database!G19*Database!I23*20%)</f>
        <v>0</v>
      </c>
      <c r="J20" s="168">
        <f>+IF('Tool interface'!$C$8="No",G19*J23,Database!G19*Database!J23*20%)</f>
        <v>0</v>
      </c>
      <c r="K20" s="170">
        <f>+IF('Tool interface'!$C$8="No",G19*K23,Database!G19*Database!K23*20%)</f>
        <v>0</v>
      </c>
      <c r="M20" s="167" t="s">
        <v>224</v>
      </c>
      <c r="N20" s="167" t="s">
        <v>225</v>
      </c>
      <c r="O20" s="60"/>
    </row>
    <row r="21" spans="3:15" x14ac:dyDescent="0.35">
      <c r="C21" s="88"/>
      <c r="D21" s="16"/>
      <c r="E21" s="16"/>
      <c r="F21" s="16"/>
      <c r="G21" s="184"/>
      <c r="H21" s="2" t="s">
        <v>255</v>
      </c>
      <c r="I21" s="168">
        <f>+I20*80%</f>
        <v>0</v>
      </c>
      <c r="J21" s="168">
        <f>+J20*80%</f>
        <v>0</v>
      </c>
      <c r="K21" s="170">
        <f>+K20*80%</f>
        <v>0</v>
      </c>
      <c r="M21" s="167" t="s">
        <v>256</v>
      </c>
      <c r="O21" s="60"/>
    </row>
    <row r="22" spans="3:15" ht="13.5" customHeight="1" x14ac:dyDescent="0.35">
      <c r="C22" s="88"/>
      <c r="D22" s="4"/>
      <c r="E22" s="4"/>
      <c r="F22" s="4"/>
      <c r="G22" s="38"/>
      <c r="H22" s="86" t="s">
        <v>336</v>
      </c>
      <c r="I22" s="4"/>
      <c r="J22" s="4"/>
      <c r="K22" s="38"/>
    </row>
    <row r="23" spans="3:15" ht="15" thickBot="1" x14ac:dyDescent="0.4">
      <c r="C23" s="88" t="s">
        <v>107</v>
      </c>
      <c r="D23" s="4" t="s">
        <v>335</v>
      </c>
      <c r="E23" s="4"/>
      <c r="F23" s="4"/>
      <c r="G23" s="217">
        <v>0.17705882352941177</v>
      </c>
      <c r="H23" s="88" t="s">
        <v>119</v>
      </c>
      <c r="I23" s="126">
        <v>0.1255</v>
      </c>
      <c r="J23" s="126">
        <v>8.7142857142857133E-2</v>
      </c>
      <c r="K23" s="194">
        <f>+J23-(((I23-J23)/I23)*J23)</f>
        <v>6.0508984470282121E-2</v>
      </c>
    </row>
    <row r="24" spans="3:15" x14ac:dyDescent="0.35">
      <c r="C24" s="2"/>
      <c r="D24" s="4"/>
      <c r="E24" s="4"/>
      <c r="F24" s="4"/>
      <c r="G24" s="38"/>
      <c r="H24" s="4" t="s">
        <v>340</v>
      </c>
      <c r="I24" s="4"/>
      <c r="J24" s="4"/>
      <c r="K24" s="38"/>
    </row>
    <row r="25" spans="3:15" ht="15" thickBot="1" x14ac:dyDescent="0.4">
      <c r="C25" s="2"/>
      <c r="D25" s="16"/>
      <c r="E25" s="4"/>
      <c r="F25" s="4"/>
      <c r="G25" s="38"/>
      <c r="H25" s="2"/>
      <c r="I25" s="4"/>
      <c r="J25" s="4"/>
      <c r="K25" s="38"/>
    </row>
    <row r="26" spans="3:15" x14ac:dyDescent="0.35">
      <c r="C26" s="2"/>
      <c r="D26" s="4"/>
      <c r="E26" s="4"/>
      <c r="F26" s="4"/>
      <c r="G26" s="47" t="s">
        <v>197</v>
      </c>
      <c r="H26" s="2"/>
      <c r="I26" s="4" t="s">
        <v>117</v>
      </c>
      <c r="J26" s="4" t="s">
        <v>168</v>
      </c>
      <c r="K26" s="38" t="s">
        <v>169</v>
      </c>
    </row>
    <row r="27" spans="3:15" ht="17.25" customHeight="1" x14ac:dyDescent="0.35">
      <c r="C27" s="2" t="s">
        <v>108</v>
      </c>
      <c r="D27" s="16"/>
      <c r="E27" s="16"/>
      <c r="F27" s="16"/>
      <c r="G27" s="184">
        <f>+$G$8*G31</f>
        <v>0</v>
      </c>
      <c r="H27" s="2" t="s">
        <v>120</v>
      </c>
      <c r="I27" s="92">
        <f>+IF('Tool interface'!$C$11="New asset construction",Database!$I$28,IF('Tool interface'!$C$11="Work on an existing asset",Database!$I$29,1))</f>
        <v>0</v>
      </c>
      <c r="J27" s="92">
        <f>+IF('Tool interface'!$C$11="New asset construction",Database!$J$28,IF('Tool interface'!$C$11="Work on an existing asset",Database!$J$29,1))</f>
        <v>0</v>
      </c>
      <c r="K27" s="93">
        <f>+IF('Tool interface'!$C$11="New asset construction",Database!$K$28,IF('Tool interface'!$C$11="Work on an existing asset",Database!$K$29,1))</f>
        <v>0</v>
      </c>
    </row>
    <row r="28" spans="3:15" ht="17.25" customHeight="1" x14ac:dyDescent="0.35">
      <c r="C28" s="85" t="s">
        <v>171</v>
      </c>
      <c r="D28" s="16"/>
      <c r="E28" s="16"/>
      <c r="F28" s="16"/>
      <c r="G28" s="184"/>
      <c r="H28" s="2" t="s">
        <v>227</v>
      </c>
      <c r="I28" s="168">
        <f>+IF('Tool interface'!$C$8="No",G27*I31,Database!G27*Database!I31*20%)</f>
        <v>0</v>
      </c>
      <c r="J28" s="168">
        <f>+IF('Tool interface'!$C$8="No",G27*J31,Database!G27*Database!J31*20%)</f>
        <v>0</v>
      </c>
      <c r="K28" s="170">
        <f>+IF('Tool interface'!$C$8="No",G27*K31,Database!G27*Database!K31*20%)</f>
        <v>0</v>
      </c>
      <c r="M28" s="162" t="s">
        <v>224</v>
      </c>
      <c r="N28" s="162" t="s">
        <v>225</v>
      </c>
    </row>
    <row r="29" spans="3:15" ht="17.25" customHeight="1" x14ac:dyDescent="0.35">
      <c r="C29" s="2"/>
      <c r="D29" s="16"/>
      <c r="E29" s="16"/>
      <c r="F29" s="16"/>
      <c r="G29" s="184"/>
      <c r="H29" s="2" t="s">
        <v>255</v>
      </c>
      <c r="I29" s="168">
        <f>+I28*80%</f>
        <v>0</v>
      </c>
      <c r="J29" s="168">
        <f>+J28*80%</f>
        <v>0</v>
      </c>
      <c r="K29" s="170">
        <f>+K28*80%</f>
        <v>0</v>
      </c>
      <c r="M29" s="162" t="s">
        <v>256</v>
      </c>
      <c r="N29" s="162"/>
    </row>
    <row r="30" spans="3:15" x14ac:dyDescent="0.35">
      <c r="C30" s="2"/>
      <c r="D30" s="16"/>
      <c r="E30" s="4"/>
      <c r="F30" s="4"/>
      <c r="G30" s="38"/>
      <c r="H30" s="86" t="s">
        <v>336</v>
      </c>
      <c r="I30" s="4"/>
      <c r="J30" s="4"/>
      <c r="K30" s="38"/>
    </row>
    <row r="31" spans="3:15" ht="15" thickBot="1" x14ac:dyDescent="0.4">
      <c r="C31" s="88" t="s">
        <v>109</v>
      </c>
      <c r="D31" s="4" t="s">
        <v>335</v>
      </c>
      <c r="E31" s="4"/>
      <c r="F31" s="4"/>
      <c r="G31" s="217">
        <v>0.15</v>
      </c>
      <c r="H31" s="88" t="s">
        <v>121</v>
      </c>
      <c r="I31" s="126">
        <v>0.11449999999999999</v>
      </c>
      <c r="J31" s="126">
        <v>8.3571428571428574E-2</v>
      </c>
      <c r="K31" s="194">
        <f>+J31-(((I31-J31)/I31)*J31)</f>
        <v>6.0997237322876756E-2</v>
      </c>
    </row>
    <row r="32" spans="3:15" x14ac:dyDescent="0.35">
      <c r="C32" s="2"/>
      <c r="D32" s="4"/>
      <c r="E32" s="4"/>
      <c r="F32" s="4"/>
      <c r="G32" s="38"/>
      <c r="H32" s="4" t="s">
        <v>340</v>
      </c>
      <c r="I32" s="4"/>
      <c r="J32" s="4"/>
      <c r="K32" s="38"/>
    </row>
    <row r="33" spans="3:13" ht="15" thickBot="1" x14ac:dyDescent="0.4">
      <c r="C33" s="2"/>
      <c r="D33" s="87"/>
      <c r="E33" s="4"/>
      <c r="F33" s="4"/>
      <c r="G33" s="38"/>
      <c r="H33" s="2"/>
      <c r="I33" s="4"/>
      <c r="J33" s="4"/>
      <c r="K33" s="38"/>
    </row>
    <row r="34" spans="3:13" x14ac:dyDescent="0.35">
      <c r="C34" s="2"/>
      <c r="D34" s="4"/>
      <c r="E34" s="4"/>
      <c r="F34" s="4"/>
      <c r="G34" s="47" t="s">
        <v>197</v>
      </c>
      <c r="H34" s="2"/>
      <c r="I34" s="4" t="s">
        <v>117</v>
      </c>
      <c r="J34" s="4" t="s">
        <v>168</v>
      </c>
      <c r="K34" s="38" t="s">
        <v>169</v>
      </c>
    </row>
    <row r="35" spans="3:13" ht="16.5" customHeight="1" x14ac:dyDescent="0.35">
      <c r="C35" s="2" t="s">
        <v>110</v>
      </c>
      <c r="D35" s="16"/>
      <c r="E35" s="16"/>
      <c r="F35" s="16"/>
      <c r="G35" s="184">
        <f>+G8*G37</f>
        <v>0</v>
      </c>
      <c r="H35" s="2" t="s">
        <v>122</v>
      </c>
      <c r="I35" s="92">
        <f>+IF('Tool interface'!$C$8="No",G35*I37,Database!G35*Database!I37*20%)</f>
        <v>0</v>
      </c>
      <c r="J35" s="92">
        <f>+IF('Tool interface'!$C$8="No",G35*J37,Database!G35*Database!J37*20%)</f>
        <v>0</v>
      </c>
      <c r="K35" s="93">
        <f>+IF('Tool interface'!$C$8="No",G35*K37,Database!G35*Database!K37*20%)</f>
        <v>0</v>
      </c>
      <c r="M35" s="167" t="s">
        <v>234</v>
      </c>
    </row>
    <row r="36" spans="3:13" x14ac:dyDescent="0.35">
      <c r="C36" s="85" t="s">
        <v>171</v>
      </c>
      <c r="D36" s="87"/>
      <c r="E36" s="4"/>
      <c r="F36" s="4"/>
      <c r="G36" s="38"/>
      <c r="H36" s="86" t="s">
        <v>336</v>
      </c>
      <c r="I36" s="4"/>
      <c r="J36" s="4"/>
      <c r="K36" s="38"/>
    </row>
    <row r="37" spans="3:13" ht="15" thickBot="1" x14ac:dyDescent="0.4">
      <c r="C37" s="88" t="s">
        <v>111</v>
      </c>
      <c r="D37" s="4" t="s">
        <v>335</v>
      </c>
      <c r="E37" s="4"/>
      <c r="F37" s="4"/>
      <c r="G37" s="217">
        <v>0.19235294117647059</v>
      </c>
      <c r="H37" s="88" t="s">
        <v>123</v>
      </c>
      <c r="I37" s="126">
        <v>9.6500000000000002E-2</v>
      </c>
      <c r="J37" s="126">
        <v>5.6153846153846151E-2</v>
      </c>
      <c r="K37" s="194">
        <f>+J37-(((I37-J37)/I37)*J37)</f>
        <v>3.2676211791397118E-2</v>
      </c>
    </row>
    <row r="38" spans="3:13" x14ac:dyDescent="0.35">
      <c r="C38" s="2"/>
      <c r="D38" s="87"/>
      <c r="E38" s="4"/>
      <c r="F38" s="4"/>
      <c r="G38" s="38"/>
      <c r="H38" s="4" t="s">
        <v>340</v>
      </c>
      <c r="I38" s="4"/>
      <c r="J38" s="4"/>
      <c r="K38" s="38"/>
    </row>
    <row r="39" spans="3:13" ht="15" thickBot="1" x14ac:dyDescent="0.4">
      <c r="C39" s="2"/>
      <c r="D39" s="87"/>
      <c r="E39" s="4"/>
      <c r="F39" s="4"/>
      <c r="G39" s="38"/>
      <c r="H39" s="2"/>
      <c r="I39" s="4"/>
      <c r="J39" s="4"/>
      <c r="K39" s="38"/>
    </row>
    <row r="40" spans="3:13" x14ac:dyDescent="0.35">
      <c r="C40" s="2"/>
      <c r="D40" s="4"/>
      <c r="E40" s="4"/>
      <c r="F40" s="4"/>
      <c r="G40" s="47" t="s">
        <v>197</v>
      </c>
      <c r="H40" s="2"/>
      <c r="I40" s="4" t="s">
        <v>117</v>
      </c>
      <c r="J40" s="4" t="s">
        <v>168</v>
      </c>
      <c r="K40" s="38" t="s">
        <v>169</v>
      </c>
    </row>
    <row r="41" spans="3:13" ht="15" customHeight="1" x14ac:dyDescent="0.35">
      <c r="C41" s="2" t="s">
        <v>112</v>
      </c>
      <c r="D41" s="16"/>
      <c r="E41" s="16"/>
      <c r="F41" s="16"/>
      <c r="G41" s="218">
        <f>+G43*G8</f>
        <v>0</v>
      </c>
      <c r="H41" s="2" t="s">
        <v>124</v>
      </c>
      <c r="I41" s="92">
        <f>+IF('Tool interface'!$C$8="Yes",G41*I43*80%,IF('Tool interface'!$C$8="No",G41*I43,G41*I43))</f>
        <v>0</v>
      </c>
      <c r="J41" s="92">
        <f>+IF('Tool interface'!$C$8="Yes",G41*J43*80%,IF('Tool interface'!$C$8="No",G41*J43,G41*J43))</f>
        <v>0</v>
      </c>
      <c r="K41" s="93">
        <f>+IF('Tool interface'!$C$8="Yes",G41*K43*80%,IF('Tool interface'!$C$8="No",G41*K43,G41*K43))</f>
        <v>0</v>
      </c>
      <c r="M41" s="162" t="s">
        <v>219</v>
      </c>
    </row>
    <row r="42" spans="3:13" x14ac:dyDescent="0.35">
      <c r="C42" s="85" t="s">
        <v>171</v>
      </c>
      <c r="D42" s="87"/>
      <c r="E42" s="4"/>
      <c r="F42" s="4"/>
      <c r="G42" s="38"/>
      <c r="H42" s="86" t="s">
        <v>336</v>
      </c>
      <c r="I42" s="4"/>
      <c r="J42" s="4"/>
      <c r="K42" s="38"/>
    </row>
    <row r="43" spans="3:13" ht="15" thickBot="1" x14ac:dyDescent="0.4">
      <c r="C43" s="88" t="s">
        <v>113</v>
      </c>
      <c r="D43" s="4" t="s">
        <v>335</v>
      </c>
      <c r="E43" s="87"/>
      <c r="F43" s="87"/>
      <c r="G43" s="217">
        <v>0.111875</v>
      </c>
      <c r="H43" s="88" t="s">
        <v>125</v>
      </c>
      <c r="I43" s="126">
        <v>0.1085</v>
      </c>
      <c r="J43" s="126">
        <v>8.7142857142857133E-2</v>
      </c>
      <c r="K43" s="194">
        <f>+J43-(((I43-J43)/I43)*J43)</f>
        <v>6.9989654848114341E-2</v>
      </c>
    </row>
    <row r="44" spans="3:13" x14ac:dyDescent="0.35">
      <c r="C44" s="2"/>
      <c r="D44" s="4"/>
      <c r="E44" s="4"/>
      <c r="F44" s="4"/>
      <c r="G44" s="4"/>
      <c r="H44" s="4" t="s">
        <v>340</v>
      </c>
      <c r="I44" s="4"/>
      <c r="J44" s="4"/>
      <c r="K44" s="38"/>
    </row>
    <row r="45" spans="3:13" ht="15" thickBot="1" x14ac:dyDescent="0.4">
      <c r="C45" s="3"/>
      <c r="D45" s="89"/>
      <c r="E45" s="90"/>
      <c r="F45" s="90"/>
      <c r="G45" s="90"/>
      <c r="H45" s="3"/>
      <c r="I45" s="90"/>
      <c r="J45" s="90"/>
      <c r="K45" s="48"/>
    </row>
    <row r="46" spans="3:13" ht="15" thickBot="1" x14ac:dyDescent="0.4">
      <c r="J46" s="63"/>
      <c r="K46" s="63"/>
    </row>
    <row r="47" spans="3:13" x14ac:dyDescent="0.35">
      <c r="C47" s="122" t="s">
        <v>114</v>
      </c>
      <c r="D47" s="83"/>
      <c r="E47" s="47"/>
    </row>
    <row r="48" spans="3:13" x14ac:dyDescent="0.35">
      <c r="C48" s="85" t="s">
        <v>341</v>
      </c>
      <c r="D48" s="22"/>
      <c r="E48" s="38"/>
    </row>
    <row r="49" spans="3:32" x14ac:dyDescent="0.35">
      <c r="C49" s="86"/>
      <c r="D49" s="4" t="s">
        <v>177</v>
      </c>
      <c r="E49" s="38"/>
    </row>
    <row r="50" spans="3:32" ht="29" x14ac:dyDescent="0.35">
      <c r="C50" s="123" t="s">
        <v>342</v>
      </c>
      <c r="D50" s="124">
        <f>+D54*D51</f>
        <v>1862.4153997630294</v>
      </c>
      <c r="E50" s="38"/>
    </row>
    <row r="51" spans="3:32" x14ac:dyDescent="0.35">
      <c r="C51" s="132" t="s">
        <v>191</v>
      </c>
      <c r="D51" s="142">
        <f>+'Tool interface'!$C$21/IF('Tool interface'!$C$9&gt;0,'Tool interface'!$C$9,1)</f>
        <v>1</v>
      </c>
      <c r="E51" s="127"/>
      <c r="H51" s="20"/>
      <c r="U51" t="s">
        <v>237</v>
      </c>
      <c r="V51" t="s">
        <v>243</v>
      </c>
      <c r="W51" t="s">
        <v>244</v>
      </c>
      <c r="X51" t="s">
        <v>242</v>
      </c>
    </row>
    <row r="52" spans="3:32" x14ac:dyDescent="0.35">
      <c r="C52" s="128" t="s">
        <v>343</v>
      </c>
      <c r="D52" s="16">
        <v>146940.77419354839</v>
      </c>
      <c r="E52" s="38"/>
      <c r="H52" s="1"/>
      <c r="U52" t="s">
        <v>238</v>
      </c>
      <c r="V52" t="s">
        <v>239</v>
      </c>
      <c r="W52" t="s">
        <v>214</v>
      </c>
      <c r="X52" t="s">
        <v>241</v>
      </c>
    </row>
    <row r="53" spans="3:32" x14ac:dyDescent="0.35">
      <c r="C53" s="2" t="s">
        <v>344</v>
      </c>
      <c r="D53" s="131">
        <v>78.897959183673464</v>
      </c>
      <c r="E53" s="38"/>
      <c r="F53" s="20"/>
      <c r="G53" s="63"/>
      <c r="H53" s="1"/>
      <c r="U53" t="s">
        <v>240</v>
      </c>
      <c r="V53">
        <v>1800</v>
      </c>
      <c r="W53" t="s">
        <v>214</v>
      </c>
      <c r="X53" t="s">
        <v>241</v>
      </c>
    </row>
    <row r="54" spans="3:32" x14ac:dyDescent="0.35">
      <c r="C54" s="86" t="s">
        <v>192</v>
      </c>
      <c r="D54" s="20">
        <f>+$D$52/$D$53</f>
        <v>1862.4153997630294</v>
      </c>
      <c r="E54" s="129"/>
      <c r="F54" s="64" t="s">
        <v>307</v>
      </c>
      <c r="G54" s="64" t="s">
        <v>305</v>
      </c>
      <c r="U54" t="s">
        <v>246</v>
      </c>
      <c r="V54" t="s">
        <v>245</v>
      </c>
      <c r="W54" t="s">
        <v>214</v>
      </c>
      <c r="X54" t="s">
        <v>241</v>
      </c>
    </row>
    <row r="55" spans="3:32" ht="15" thickBot="1" x14ac:dyDescent="0.4">
      <c r="C55" s="3"/>
      <c r="D55" s="90"/>
      <c r="E55" s="48"/>
      <c r="U55" t="s">
        <v>248</v>
      </c>
      <c r="V55">
        <v>3360</v>
      </c>
      <c r="W55" t="s">
        <v>214</v>
      </c>
      <c r="X55" t="s">
        <v>247</v>
      </c>
    </row>
    <row r="56" spans="3:32" x14ac:dyDescent="0.35">
      <c r="C56" s="18"/>
      <c r="U56" t="s">
        <v>249</v>
      </c>
    </row>
    <row r="57" spans="3:32" x14ac:dyDescent="0.35">
      <c r="C57" s="18"/>
    </row>
    <row r="58" spans="3:32" x14ac:dyDescent="0.35">
      <c r="C58" s="18"/>
      <c r="M58" t="s">
        <v>215</v>
      </c>
      <c r="X58" s="18"/>
      <c r="Y58" s="18"/>
      <c r="Z58" s="18"/>
      <c r="AA58" s="18"/>
      <c r="AB58" s="18"/>
      <c r="AC58" s="18"/>
      <c r="AD58" s="18"/>
      <c r="AE58" s="18"/>
      <c r="AF58" s="18"/>
    </row>
    <row r="59" spans="3:32" x14ac:dyDescent="0.35">
      <c r="C59" s="18"/>
      <c r="D59" t="s">
        <v>65</v>
      </c>
      <c r="E59" t="s">
        <v>70</v>
      </c>
      <c r="G59" t="s">
        <v>65</v>
      </c>
      <c r="H59" t="s">
        <v>70</v>
      </c>
      <c r="M59" t="s">
        <v>211</v>
      </c>
      <c r="V59" t="s">
        <v>214</v>
      </c>
      <c r="X59" s="18"/>
      <c r="Y59" s="18"/>
      <c r="Z59" s="18"/>
      <c r="AA59" s="18"/>
      <c r="AB59" s="18"/>
      <c r="AC59" s="18"/>
      <c r="AD59" s="18"/>
      <c r="AE59" s="18"/>
      <c r="AF59" s="18"/>
    </row>
    <row r="60" spans="3:32" ht="15" thickBot="1" x14ac:dyDescent="0.4">
      <c r="C60" s="61" t="s">
        <v>128</v>
      </c>
      <c r="D60" s="92">
        <f>+IF(Results!$M$9="Baseline Estimate",Database!$G$60,IF(Results!$M$9="Optimistic Estimate",Database!$G$61,IF(Results!$M$9="Pessimistic Estimate",Database!$G$62,Database!$G$60)))</f>
        <v>2700</v>
      </c>
      <c r="E60" s="92">
        <f>+IF(Results!$M$9="Baseline Estimate",Database!$H$60,IF(Results!$M$9="Optimistic Estimate",Database!$H$61,IF(Results!$M$9="Pessimistic Estimate",Database!$H$62,Database!$H$60)))</f>
        <v>3780</v>
      </c>
      <c r="F60" s="4" t="s">
        <v>363</v>
      </c>
      <c r="G60" s="231">
        <f>$D$61+$D$63</f>
        <v>3000</v>
      </c>
      <c r="H60" s="231">
        <f>+$D$62+$D$61+$D$63</f>
        <v>4200</v>
      </c>
      <c r="M60" t="s">
        <v>206</v>
      </c>
      <c r="R60" t="s">
        <v>212</v>
      </c>
      <c r="S60" t="s">
        <v>201</v>
      </c>
      <c r="T60" t="s">
        <v>82</v>
      </c>
      <c r="U60" t="s">
        <v>190</v>
      </c>
      <c r="V60" t="s">
        <v>213</v>
      </c>
      <c r="X60" s="18"/>
      <c r="Y60" s="18"/>
      <c r="Z60" s="18"/>
      <c r="AA60" s="18"/>
      <c r="AB60" s="18"/>
      <c r="AC60" s="18"/>
      <c r="AD60" s="18"/>
      <c r="AE60" s="18"/>
      <c r="AF60" s="18"/>
    </row>
    <row r="61" spans="3:32" ht="15" thickBot="1" x14ac:dyDescent="0.4">
      <c r="C61" s="8" t="s">
        <v>250</v>
      </c>
      <c r="D61" s="6">
        <f>+IF('Tool interface'!$C$28="Yes",2000,IF('Tool interface'!$C$28="No",0,0))</f>
        <v>0</v>
      </c>
      <c r="E61" s="16"/>
      <c r="F61" t="s">
        <v>358</v>
      </c>
      <c r="G61" s="1">
        <f>+$G$60*0.9</f>
        <v>2700</v>
      </c>
      <c r="H61" s="1">
        <f>+$H$60*0.9</f>
        <v>3780</v>
      </c>
      <c r="L61">
        <v>2019</v>
      </c>
      <c r="M61" s="1">
        <v>1200</v>
      </c>
      <c r="R61" t="s">
        <v>132</v>
      </c>
      <c r="S61" s="1">
        <v>3195</v>
      </c>
      <c r="T61">
        <v>1247</v>
      </c>
      <c r="U61">
        <v>3909</v>
      </c>
      <c r="V61">
        <v>1206</v>
      </c>
      <c r="X61" s="18"/>
      <c r="Y61" s="18"/>
      <c r="Z61" s="18"/>
      <c r="AA61" s="18"/>
      <c r="AB61" s="18"/>
      <c r="AC61" s="18"/>
      <c r="AD61" s="18"/>
      <c r="AE61" s="18"/>
      <c r="AF61" s="18"/>
    </row>
    <row r="62" spans="3:32" ht="15" thickBot="1" x14ac:dyDescent="0.4">
      <c r="C62" s="5" t="s">
        <v>235</v>
      </c>
      <c r="D62" s="165">
        <f>+IF('Tool interface'!C17&gt;50000000,2400,IF('Tool interface'!C17&lt;=50000000,1200,0))</f>
        <v>1200</v>
      </c>
      <c r="E62" s="16"/>
      <c r="F62" s="63" t="s">
        <v>357</v>
      </c>
      <c r="G62" s="1">
        <f>+$G$60*1.1</f>
        <v>3300.0000000000005</v>
      </c>
      <c r="H62" s="1">
        <f>+$H$60*1.1</f>
        <v>4620</v>
      </c>
      <c r="L62">
        <v>2018</v>
      </c>
      <c r="M62" s="1">
        <v>1200</v>
      </c>
      <c r="R62" t="s">
        <v>133</v>
      </c>
      <c r="S62" s="1">
        <v>3286.94</v>
      </c>
      <c r="T62">
        <v>1281.23</v>
      </c>
      <c r="U62">
        <v>4028.55</v>
      </c>
      <c r="V62">
        <v>1273.33</v>
      </c>
      <c r="X62" s="18"/>
      <c r="Y62" s="18"/>
      <c r="Z62" s="18"/>
      <c r="AA62" s="18"/>
      <c r="AB62" s="18"/>
      <c r="AC62" s="18"/>
      <c r="AD62" s="18"/>
      <c r="AE62" s="18"/>
      <c r="AF62" s="18"/>
    </row>
    <row r="63" spans="3:32" ht="15" thickBot="1" x14ac:dyDescent="0.4">
      <c r="C63" s="10" t="s">
        <v>236</v>
      </c>
      <c r="D63" s="229">
        <v>3000</v>
      </c>
      <c r="F63" s="64" t="s">
        <v>307</v>
      </c>
      <c r="G63" s="64" t="s">
        <v>306</v>
      </c>
      <c r="L63">
        <v>2017</v>
      </c>
      <c r="M63" s="1">
        <v>1200</v>
      </c>
      <c r="R63" t="s">
        <v>134</v>
      </c>
      <c r="S63" s="1">
        <v>3317.11</v>
      </c>
      <c r="T63">
        <v>1292.23</v>
      </c>
      <c r="U63">
        <v>4055.93</v>
      </c>
      <c r="V63">
        <v>1263.98</v>
      </c>
      <c r="X63" s="18"/>
      <c r="Y63" s="18"/>
      <c r="Z63" s="18"/>
      <c r="AA63" s="18"/>
      <c r="AB63" s="18"/>
      <c r="AC63" s="18"/>
      <c r="AD63" s="18"/>
      <c r="AE63" s="18"/>
      <c r="AF63" s="18"/>
    </row>
    <row r="64" spans="3:32" x14ac:dyDescent="0.35">
      <c r="L64">
        <v>2016</v>
      </c>
      <c r="M64" s="1">
        <v>996</v>
      </c>
      <c r="R64" t="s">
        <v>135</v>
      </c>
      <c r="S64" s="1">
        <v>3142</v>
      </c>
      <c r="T64">
        <v>1226</v>
      </c>
      <c r="U64">
        <v>3844</v>
      </c>
      <c r="V64">
        <v>1196</v>
      </c>
      <c r="X64" s="18"/>
      <c r="Y64" s="18"/>
      <c r="Z64" s="18"/>
      <c r="AA64" s="18"/>
      <c r="AB64" s="18"/>
      <c r="AC64" s="18"/>
      <c r="AD64" s="18"/>
      <c r="AE64" s="18"/>
      <c r="AF64" s="18"/>
    </row>
    <row r="65" spans="3:32" x14ac:dyDescent="0.35">
      <c r="L65">
        <v>2015</v>
      </c>
      <c r="M65" s="1">
        <v>7000</v>
      </c>
      <c r="N65" t="s">
        <v>207</v>
      </c>
      <c r="R65" t="s">
        <v>136</v>
      </c>
      <c r="S65" s="1">
        <v>3195</v>
      </c>
      <c r="T65">
        <v>1247</v>
      </c>
      <c r="U65">
        <v>3909</v>
      </c>
      <c r="V65">
        <v>1217</v>
      </c>
      <c r="X65" s="18"/>
      <c r="Y65" s="18"/>
      <c r="Z65" s="18"/>
      <c r="AA65" s="18"/>
      <c r="AB65" s="18"/>
      <c r="AC65" s="18"/>
      <c r="AD65" s="18"/>
      <c r="AE65" s="18"/>
      <c r="AF65" s="18"/>
    </row>
    <row r="66" spans="3:32" x14ac:dyDescent="0.35">
      <c r="L66" t="s">
        <v>210</v>
      </c>
      <c r="M66" s="148">
        <f>+SUM(M61:M65)</f>
        <v>11596</v>
      </c>
      <c r="N66" t="s">
        <v>208</v>
      </c>
      <c r="R66" t="s">
        <v>137</v>
      </c>
      <c r="S66" s="1">
        <v>3168</v>
      </c>
      <c r="T66">
        <v>1236</v>
      </c>
      <c r="U66">
        <v>3876</v>
      </c>
      <c r="V66">
        <v>1206</v>
      </c>
      <c r="X66" s="18"/>
      <c r="Y66" s="18"/>
      <c r="Z66" s="18"/>
      <c r="AA66" s="18"/>
      <c r="AB66" s="18"/>
      <c r="AC66" s="18"/>
      <c r="AD66" s="18"/>
      <c r="AE66" s="18"/>
      <c r="AF66" s="18"/>
    </row>
    <row r="67" spans="3:32" x14ac:dyDescent="0.35">
      <c r="N67" t="s">
        <v>209</v>
      </c>
      <c r="R67" t="s">
        <v>138</v>
      </c>
      <c r="S67" s="1">
        <v>3221</v>
      </c>
      <c r="T67">
        <v>1257</v>
      </c>
      <c r="U67">
        <v>3941</v>
      </c>
      <c r="V67">
        <v>1227</v>
      </c>
      <c r="X67" s="18"/>
      <c r="Y67" s="18"/>
      <c r="Z67" s="18"/>
      <c r="AA67" s="18"/>
      <c r="AB67" s="18"/>
      <c r="AC67" s="18"/>
      <c r="AD67" s="18"/>
      <c r="AE67" s="18"/>
      <c r="AF67" s="18"/>
    </row>
    <row r="68" spans="3:32" x14ac:dyDescent="0.35">
      <c r="R68" t="s">
        <v>139</v>
      </c>
      <c r="S68" s="1">
        <v>3195</v>
      </c>
      <c r="T68">
        <v>1247</v>
      </c>
      <c r="U68">
        <v>3909</v>
      </c>
      <c r="V68">
        <v>1217</v>
      </c>
      <c r="X68" s="18"/>
      <c r="Y68" s="18"/>
      <c r="Z68" s="18"/>
      <c r="AA68" s="18"/>
      <c r="AB68" s="18"/>
      <c r="AC68" s="18"/>
      <c r="AD68" s="18"/>
      <c r="AE68" s="18"/>
      <c r="AF68" s="18"/>
    </row>
    <row r="69" spans="3:32" x14ac:dyDescent="0.35">
      <c r="R69" t="s">
        <v>140</v>
      </c>
      <c r="S69" s="1">
        <v>3195</v>
      </c>
      <c r="T69">
        <v>1247</v>
      </c>
      <c r="U69">
        <v>3909</v>
      </c>
      <c r="V69">
        <v>1217</v>
      </c>
      <c r="X69" s="18"/>
      <c r="Y69" s="18"/>
      <c r="Z69" s="18"/>
      <c r="AA69" s="18"/>
      <c r="AB69" s="18"/>
      <c r="AC69" s="18"/>
      <c r="AD69" s="18"/>
      <c r="AE69" s="18"/>
      <c r="AF69" s="18"/>
    </row>
    <row r="70" spans="3:32" x14ac:dyDescent="0.35">
      <c r="R70" t="s">
        <v>141</v>
      </c>
      <c r="S70" s="1">
        <v>3589.5</v>
      </c>
      <c r="T70">
        <v>1392.07</v>
      </c>
      <c r="U70">
        <v>4309.41</v>
      </c>
      <c r="V70">
        <v>1279.99</v>
      </c>
      <c r="X70" s="18"/>
      <c r="Y70" s="18"/>
      <c r="Z70" s="18"/>
      <c r="AA70" s="18"/>
      <c r="AB70" s="18"/>
      <c r="AC70" s="18"/>
      <c r="AD70" s="18"/>
      <c r="AE70" s="18"/>
      <c r="AF70" s="18"/>
    </row>
    <row r="71" spans="3:32" x14ac:dyDescent="0.35">
      <c r="C71" s="18"/>
      <c r="D71" t="s">
        <v>117</v>
      </c>
      <c r="E71" t="s">
        <v>168</v>
      </c>
      <c r="F71" t="s">
        <v>169</v>
      </c>
      <c r="R71" t="s">
        <v>142</v>
      </c>
      <c r="S71" s="1">
        <v>3142</v>
      </c>
      <c r="T71">
        <v>1226</v>
      </c>
      <c r="U71">
        <v>3844</v>
      </c>
      <c r="V71">
        <v>1196</v>
      </c>
      <c r="X71" s="18"/>
      <c r="Y71" s="18"/>
      <c r="Z71" s="18"/>
      <c r="AA71" s="18"/>
      <c r="AB71" s="18"/>
      <c r="AC71" s="18"/>
      <c r="AD71" s="18"/>
      <c r="AE71" s="18"/>
      <c r="AF71" s="18"/>
    </row>
    <row r="72" spans="3:32" ht="15" thickBot="1" x14ac:dyDescent="0.4">
      <c r="C72" s="61" t="s">
        <v>167</v>
      </c>
      <c r="D72" s="66">
        <f>+('Tool interface'!$C$21*(D74+D73))/IF('Tool interface'!$C$9&gt;0,'Tool interface'!$C$9,1)</f>
        <v>2688</v>
      </c>
      <c r="E72" s="66">
        <f>+('Tool interface'!$C$21*(E73+D74))/IF('Tool interface'!$C$9&gt;0,'Tool interface'!$C$9,1)</f>
        <v>4845</v>
      </c>
      <c r="F72" s="66">
        <f>+('Tool interface'!$C$21*(D74+F73))/IF('Tool interface'!$C$9&gt;0,'Tool interface'!$C$9,1)</f>
        <v>8732.8962053571413</v>
      </c>
      <c r="R72" t="s">
        <v>143</v>
      </c>
      <c r="S72" s="1">
        <v>3307.71</v>
      </c>
      <c r="T72">
        <v>1287.3599999999999</v>
      </c>
      <c r="U72">
        <v>4046.14</v>
      </c>
      <c r="V72">
        <v>1272.9000000000001</v>
      </c>
      <c r="X72" s="18"/>
      <c r="Y72" s="18"/>
      <c r="Z72" s="18"/>
      <c r="AA72" s="18"/>
      <c r="AB72" s="18"/>
      <c r="AC72" s="18"/>
      <c r="AD72" s="18"/>
      <c r="AE72" s="18"/>
      <c r="AF72" s="18"/>
    </row>
    <row r="73" spans="3:32" ht="15" thickBot="1" x14ac:dyDescent="0.4">
      <c r="C73" s="82" t="s">
        <v>345</v>
      </c>
      <c r="D73" s="230">
        <f>+IF(Results!$M$9="Baseline Estimate",Database!$F$76,IF(Results!$M$9="Optimistic Estimate",Database!$F$77,IF(Results!$M$9="Pessimistic Estimate",Database!$F$78,Database!$F$76)))</f>
        <v>2688</v>
      </c>
      <c r="E73" s="230">
        <f>+IF(Results!$M$9="Baseline Estimate",Database!$G$76,IF(Results!$M$9="Optimistic Estimate",Database!$G$77,IF(Results!$M$9="Pessimistic Estimate",Database!$G$78,Database!$G$76)))</f>
        <v>4845</v>
      </c>
      <c r="F73" s="230">
        <f>+IF(Results!$M$9="Baseline Estimate",Database!$H$76,IF(Results!$M$9="Optimistic Estimate",Database!$H$77,IF(Results!$M$9="Pessimistic Estimate",Database!$H$78,Database!$H$76)))</f>
        <v>8732.8962053571413</v>
      </c>
      <c r="G73" s="64" t="s">
        <v>307</v>
      </c>
      <c r="H73" s="64" t="s">
        <v>308</v>
      </c>
      <c r="R73" t="s">
        <v>144</v>
      </c>
      <c r="S73" s="1">
        <v>3195</v>
      </c>
      <c r="T73">
        <v>1247</v>
      </c>
      <c r="U73">
        <v>3909</v>
      </c>
      <c r="V73">
        <v>1217</v>
      </c>
      <c r="X73" s="18"/>
      <c r="Y73" s="18"/>
      <c r="Z73" s="18"/>
      <c r="AA73" s="18"/>
      <c r="AB73" s="18"/>
      <c r="AC73" s="18"/>
      <c r="AD73" s="18"/>
      <c r="AE73" s="18"/>
      <c r="AF73" s="18"/>
    </row>
    <row r="74" spans="3:32" ht="15" thickBot="1" x14ac:dyDescent="0.4">
      <c r="C74" s="113" t="s">
        <v>186</v>
      </c>
      <c r="D74" s="6">
        <f>+('Tool interface'!$C$27/Database!$D$126)*150</f>
        <v>0</v>
      </c>
      <c r="R74" t="s">
        <v>145</v>
      </c>
      <c r="S74" s="1">
        <v>3195</v>
      </c>
      <c r="T74">
        <v>1247</v>
      </c>
      <c r="U74">
        <v>3909</v>
      </c>
      <c r="V74">
        <v>1217</v>
      </c>
      <c r="X74" s="18"/>
      <c r="Y74" s="18"/>
      <c r="Z74" s="18"/>
      <c r="AA74" s="18"/>
      <c r="AB74" s="18"/>
      <c r="AC74" s="18"/>
      <c r="AD74" s="18"/>
      <c r="AE74" s="18"/>
      <c r="AF74" s="18"/>
    </row>
    <row r="75" spans="3:32" x14ac:dyDescent="0.35">
      <c r="C75" s="22"/>
      <c r="D75" s="20"/>
      <c r="E75" s="125"/>
      <c r="F75" t="s">
        <v>117</v>
      </c>
      <c r="G75" t="s">
        <v>168</v>
      </c>
      <c r="H75" t="s">
        <v>169</v>
      </c>
      <c r="R75" t="s">
        <v>146</v>
      </c>
      <c r="S75" s="1">
        <v>3277.98</v>
      </c>
      <c r="T75">
        <v>1270.1099999999999</v>
      </c>
      <c r="U75">
        <v>4020.77</v>
      </c>
      <c r="V75">
        <v>1256.83</v>
      </c>
      <c r="X75" s="18"/>
      <c r="Y75" s="18"/>
      <c r="Z75" s="18"/>
      <c r="AA75" s="18"/>
      <c r="AB75" s="18"/>
      <c r="AC75" s="18"/>
      <c r="AD75" s="18"/>
      <c r="AE75" s="18"/>
      <c r="AF75" s="18"/>
    </row>
    <row r="76" spans="3:32" x14ac:dyDescent="0.35">
      <c r="E76" s="4" t="s">
        <v>363</v>
      </c>
      <c r="F76" s="20">
        <v>2986.6666666666665</v>
      </c>
      <c r="G76" s="20">
        <v>5383.333333333333</v>
      </c>
      <c r="H76" s="20">
        <f>+(((G76-F76)/F76)*G76)+G76</f>
        <v>9703.2180059523798</v>
      </c>
      <c r="R76" t="s">
        <v>148</v>
      </c>
      <c r="S76">
        <v>2816.1</v>
      </c>
      <c r="T76">
        <v>1101.47</v>
      </c>
      <c r="U76">
        <v>3458.17</v>
      </c>
      <c r="V76">
        <v>1072</v>
      </c>
      <c r="X76" s="18"/>
      <c r="Y76" s="18"/>
      <c r="Z76" s="18"/>
      <c r="AA76" s="18"/>
      <c r="AB76" s="18"/>
      <c r="AC76" s="18"/>
      <c r="AD76" s="18"/>
      <c r="AE76" s="18"/>
      <c r="AF76" s="18"/>
    </row>
    <row r="77" spans="3:32" x14ac:dyDescent="0.35">
      <c r="C77" s="22"/>
      <c r="D77" s="125"/>
      <c r="E77" t="s">
        <v>358</v>
      </c>
      <c r="F77" s="1">
        <f>+$F$76*0.9</f>
        <v>2688</v>
      </c>
      <c r="G77" s="1">
        <f>+$G$76*0.9</f>
        <v>4845</v>
      </c>
      <c r="H77" s="1">
        <f>+$H$76*0.9</f>
        <v>8732.8962053571413</v>
      </c>
      <c r="R77" t="s">
        <v>147</v>
      </c>
      <c r="S77">
        <v>3195</v>
      </c>
      <c r="T77">
        <v>1247</v>
      </c>
      <c r="U77">
        <v>3909</v>
      </c>
      <c r="V77">
        <v>1217</v>
      </c>
      <c r="X77" s="18"/>
      <c r="Y77" s="18"/>
      <c r="Z77" s="18"/>
      <c r="AA77" s="18"/>
      <c r="AB77" s="18"/>
      <c r="AC77" s="18"/>
      <c r="AD77" s="18"/>
      <c r="AE77" s="18"/>
      <c r="AF77" s="18"/>
    </row>
    <row r="78" spans="3:32" x14ac:dyDescent="0.35">
      <c r="C78" s="22"/>
      <c r="D78" s="125"/>
      <c r="E78" s="63" t="s">
        <v>357</v>
      </c>
      <c r="F78" s="1">
        <f>+$F$76*1.1</f>
        <v>3285.3333333333335</v>
      </c>
      <c r="G78" s="1">
        <f>+$G$76*1.1</f>
        <v>5921.666666666667</v>
      </c>
      <c r="H78" s="1">
        <f>+$H$76*1.1</f>
        <v>10673.539806547618</v>
      </c>
      <c r="R78" s="64" t="s">
        <v>149</v>
      </c>
      <c r="S78" s="65">
        <f>+AVERAGE(S61:S77)</f>
        <v>3213.7258823529414</v>
      </c>
      <c r="T78" s="64">
        <f>+AVERAGE(T61:T77)</f>
        <v>1252.8511764705884</v>
      </c>
      <c r="U78" s="64">
        <f>+AVERAGE(U61:U77)</f>
        <v>3928.6452941176472</v>
      </c>
      <c r="V78" s="64">
        <f>+AVERAGE(V61:V77)</f>
        <v>1220.7076470588236</v>
      </c>
      <c r="X78" s="18"/>
      <c r="Y78" s="18"/>
      <c r="Z78" s="18"/>
      <c r="AA78" s="18"/>
      <c r="AB78" s="18"/>
      <c r="AC78" s="18"/>
      <c r="AD78" s="18"/>
      <c r="AE78" s="18"/>
      <c r="AF78" s="18"/>
    </row>
    <row r="79" spans="3:32" x14ac:dyDescent="0.35">
      <c r="C79" s="22"/>
      <c r="D79" s="125"/>
      <c r="S79" s="1"/>
      <c r="X79" s="18"/>
      <c r="Y79" s="18"/>
      <c r="Z79" s="18"/>
      <c r="AA79" s="18"/>
      <c r="AB79" s="18"/>
      <c r="AC79" s="18"/>
      <c r="AD79" s="18"/>
      <c r="AE79" s="18"/>
      <c r="AF79" s="18"/>
    </row>
    <row r="80" spans="3:32" x14ac:dyDescent="0.35">
      <c r="C80" s="22"/>
      <c r="D80" s="125"/>
      <c r="X80" s="18"/>
      <c r="Y80" s="18"/>
      <c r="Z80" s="18"/>
      <c r="AA80" s="18"/>
      <c r="AB80" s="18"/>
      <c r="AC80" s="18"/>
      <c r="AD80" s="18"/>
      <c r="AE80" s="18"/>
      <c r="AF80" s="18"/>
    </row>
    <row r="81" spans="3:32" x14ac:dyDescent="0.35">
      <c r="C81" s="22"/>
      <c r="D81" s="125"/>
      <c r="X81" s="18"/>
      <c r="Y81" s="18"/>
      <c r="Z81" s="18"/>
      <c r="AA81" s="18"/>
      <c r="AB81" s="18"/>
      <c r="AC81" s="18"/>
      <c r="AD81" s="18"/>
      <c r="AE81" s="18"/>
      <c r="AF81" s="18"/>
    </row>
    <row r="82" spans="3:32" x14ac:dyDescent="0.35">
      <c r="C82" s="18"/>
      <c r="H82" s="4" t="s">
        <v>363</v>
      </c>
      <c r="I82" s="231">
        <f>IF('Tool interface'!$C$26="BIM coordination carried out internally",0.3%*80%*'Tool interface'!$C$16,0.3%*'Tool interface'!$C$16)</f>
        <v>0</v>
      </c>
      <c r="X82" s="18"/>
      <c r="Y82" s="18"/>
      <c r="Z82" s="18"/>
      <c r="AA82" s="18"/>
      <c r="AB82" s="18"/>
      <c r="AC82" s="18"/>
      <c r="AD82" s="18"/>
      <c r="AE82" s="18"/>
      <c r="AF82" s="18"/>
    </row>
    <row r="83" spans="3:32" x14ac:dyDescent="0.35">
      <c r="C83" s="18"/>
      <c r="D83" t="s">
        <v>65</v>
      </c>
      <c r="E83" t="s">
        <v>70</v>
      </c>
      <c r="H83" t="s">
        <v>358</v>
      </c>
      <c r="I83" s="1">
        <f>+$I$82*0.9</f>
        <v>0</v>
      </c>
      <c r="X83" s="18"/>
      <c r="Y83" s="18"/>
      <c r="Z83" s="18"/>
      <c r="AA83" s="18"/>
      <c r="AB83" s="18"/>
      <c r="AC83" s="18"/>
      <c r="AD83" s="18"/>
      <c r="AE83" s="18"/>
      <c r="AF83" s="18"/>
    </row>
    <row r="84" spans="3:32" x14ac:dyDescent="0.35">
      <c r="C84" s="61" t="s">
        <v>280</v>
      </c>
      <c r="D84" s="66">
        <f>IF('Tool interface'!$C$26="BIM coordination carried out internally",'BIM Costs Database'!$U$2*80%,'BIM Costs Database'!$U$2)</f>
        <v>0</v>
      </c>
      <c r="E84" s="66">
        <f>+IF(Results!$M$9="Baseline Estimate",Database!$I$82,IF(Results!$M$9="Optimistic Estimate",Database!$I$83,IF(Results!$M$9="Pessimistic Estimate",Database!$I$84,Database!$I$82)))</f>
        <v>0</v>
      </c>
      <c r="F84" s="1"/>
      <c r="H84" s="63" t="s">
        <v>357</v>
      </c>
      <c r="I84" s="1">
        <f>+$I$82*1.1</f>
        <v>0</v>
      </c>
      <c r="X84" s="18"/>
      <c r="Y84" s="18"/>
      <c r="Z84" s="18"/>
      <c r="AA84" s="18"/>
      <c r="AB84" s="18"/>
      <c r="AC84" s="18"/>
      <c r="AD84" s="18"/>
      <c r="AE84" s="18"/>
      <c r="AF84" s="18"/>
    </row>
    <row r="85" spans="3:32" x14ac:dyDescent="0.35">
      <c r="C85" s="18"/>
      <c r="F85" s="4" t="s">
        <v>363</v>
      </c>
      <c r="G85" s="231">
        <f>+IF('Tool interface'!$C$12="Yes",0,'BIM Costs Database'!$D$2)</f>
        <v>0</v>
      </c>
      <c r="X85" s="18"/>
      <c r="Y85" s="18"/>
      <c r="Z85" s="18"/>
      <c r="AA85" s="18"/>
      <c r="AB85" s="18"/>
      <c r="AC85" s="18"/>
      <c r="AD85" s="18"/>
      <c r="AE85" s="18"/>
      <c r="AF85" s="18"/>
    </row>
    <row r="86" spans="3:32" x14ac:dyDescent="0.35">
      <c r="C86" s="18"/>
      <c r="D86" t="s">
        <v>177</v>
      </c>
      <c r="F86" t="s">
        <v>358</v>
      </c>
      <c r="G86" s="1">
        <f>+$G$85*0.9</f>
        <v>0</v>
      </c>
      <c r="X86" s="18"/>
      <c r="Y86" s="18"/>
      <c r="Z86" s="18"/>
      <c r="AA86" s="18"/>
      <c r="AB86" s="18"/>
      <c r="AC86" s="18"/>
      <c r="AD86" s="18"/>
      <c r="AE86" s="18"/>
      <c r="AF86" s="18"/>
    </row>
    <row r="87" spans="3:32" x14ac:dyDescent="0.35">
      <c r="C87" s="61" t="s">
        <v>115</v>
      </c>
      <c r="D87" s="92">
        <f>+IF(Results!$M$9="Baseline Estimate",Database!$G$85,IF(Results!$M$9="Optimistic Estimate",Database!$G$86,IF(Results!$M$9="Pessimistic Estimate",Database!$G$87,Database!$G$85)))</f>
        <v>0</v>
      </c>
      <c r="F87" s="63" t="s">
        <v>357</v>
      </c>
      <c r="G87" s="1">
        <f>+$G$85*1.1</f>
        <v>0</v>
      </c>
      <c r="X87" s="18"/>
      <c r="Y87" s="18"/>
      <c r="Z87" s="18"/>
      <c r="AA87" s="18"/>
      <c r="AB87" s="18"/>
      <c r="AC87" s="18"/>
      <c r="AD87" s="18"/>
      <c r="AE87" s="18"/>
      <c r="AF87" s="18"/>
    </row>
    <row r="88" spans="3:32" x14ac:dyDescent="0.35">
      <c r="E88" s="12"/>
    </row>
    <row r="89" spans="3:32" x14ac:dyDescent="0.35">
      <c r="C89" s="18"/>
    </row>
    <row r="90" spans="3:32" ht="12.75" customHeight="1" x14ac:dyDescent="0.35"/>
    <row r="91" spans="3:32" s="62" customFormat="1" ht="8.25" customHeight="1" x14ac:dyDescent="0.35"/>
    <row r="94" spans="3:32" x14ac:dyDescent="0.35">
      <c r="C94" t="s">
        <v>151</v>
      </c>
      <c r="D94" s="1">
        <f>+'Tool interface'!$C$17</f>
        <v>0</v>
      </c>
    </row>
    <row r="95" spans="3:32" ht="15" thickBot="1" x14ac:dyDescent="0.4">
      <c r="E95" s="12"/>
    </row>
    <row r="96" spans="3:32" ht="15" thickBot="1" x14ac:dyDescent="0.4">
      <c r="D96" s="5" t="s">
        <v>177</v>
      </c>
      <c r="H96" s="228"/>
    </row>
    <row r="97" spans="3:11" ht="15" thickBot="1" x14ac:dyDescent="0.4">
      <c r="C97" s="183" t="s">
        <v>359</v>
      </c>
      <c r="D97" s="169">
        <f>+IF('Tool interface'!$C$11="New asset construction",Database!$D$98,IF('Tool interface'!$C$11="Work on an existing asset",Database!$D$99,1))</f>
        <v>0</v>
      </c>
      <c r="E97" s="63"/>
      <c r="F97" s="4" t="s">
        <v>363</v>
      </c>
      <c r="G97" s="226">
        <v>2.8947368421052635E-2</v>
      </c>
    </row>
    <row r="98" spans="3:11" x14ac:dyDescent="0.35">
      <c r="C98" s="2" t="s">
        <v>227</v>
      </c>
      <c r="D98" s="170">
        <f>IF('Tool interface'!$C$34=1,'Tool interface'!$C$16*Database!D100*60%,IF('Tool interface'!$C$34=2,'Tool interface'!$C$16*Database!D100*80%,'Tool interface'!$C$16*Database!D100))</f>
        <v>0</v>
      </c>
      <c r="E98" s="1"/>
      <c r="F98" t="s">
        <v>358</v>
      </c>
      <c r="G98" s="225">
        <f>+$G$97*1.1</f>
        <v>3.1842105263157901E-2</v>
      </c>
    </row>
    <row r="99" spans="3:11" ht="15" thickBot="1" x14ac:dyDescent="0.4">
      <c r="C99" s="2" t="s">
        <v>258</v>
      </c>
      <c r="D99" s="170">
        <f>+D98*80%</f>
        <v>0</v>
      </c>
      <c r="E99" s="1"/>
      <c r="F99" s="63" t="s">
        <v>357</v>
      </c>
      <c r="G99" s="225">
        <f>+$G$97*0.9</f>
        <v>2.6052631578947372E-2</v>
      </c>
    </row>
    <row r="100" spans="3:11" ht="15" thickBot="1" x14ac:dyDescent="0.4">
      <c r="C100" s="7" t="s">
        <v>346</v>
      </c>
      <c r="D100" s="143">
        <f>+IF(Results!$M$9="Baseline Estimate",Database!$G$97,IF(Results!$M$9="Optimistic Estimate",Database!$G$98,IF(Results!$M$9="Pessimistic Estimate",Database!$G$99,Database!$G$97)))</f>
        <v>3.1842105263157901E-2</v>
      </c>
    </row>
    <row r="101" spans="3:11" x14ac:dyDescent="0.35">
      <c r="D101" s="1"/>
    </row>
    <row r="102" spans="3:11" ht="15" thickBot="1" x14ac:dyDescent="0.4">
      <c r="D102" t="s">
        <v>177</v>
      </c>
      <c r="F102" s="4" t="s">
        <v>363</v>
      </c>
      <c r="G102" s="225">
        <v>3.4210526315789476E-2</v>
      </c>
    </row>
    <row r="103" spans="3:11" ht="15" thickBot="1" x14ac:dyDescent="0.4">
      <c r="C103" s="183" t="s">
        <v>103</v>
      </c>
      <c r="D103" s="66">
        <f>+'Tool interface'!$C$16*D104</f>
        <v>0</v>
      </c>
      <c r="E103" s="63"/>
      <c r="F103" t="s">
        <v>358</v>
      </c>
      <c r="G103" s="225">
        <f>+$G$102*1.1</f>
        <v>3.7631578947368426E-2</v>
      </c>
    </row>
    <row r="104" spans="3:11" ht="15" thickBot="1" x14ac:dyDescent="0.4">
      <c r="C104" s="5" t="s">
        <v>346</v>
      </c>
      <c r="D104" s="143">
        <f>+IF(Results!$M$9="Baseline Estimate",Database!$G$102,IF(Results!$M$9="Optimistic Estimate",Database!$G$103,IF(Results!$M$9="Pessimistic Estimate",Database!$G$104,Database!$G$102)))</f>
        <v>3.7631578947368426E-2</v>
      </c>
      <c r="E104" s="63"/>
      <c r="F104" s="63" t="s">
        <v>357</v>
      </c>
      <c r="G104" s="225">
        <f>+$G$102*0.9</f>
        <v>3.078947368421053E-2</v>
      </c>
    </row>
    <row r="106" spans="3:11" ht="15" thickBot="1" x14ac:dyDescent="0.4">
      <c r="D106" t="s">
        <v>65</v>
      </c>
      <c r="E106" t="s">
        <v>70</v>
      </c>
      <c r="F106" t="s">
        <v>76</v>
      </c>
      <c r="I106" t="s">
        <v>65</v>
      </c>
      <c r="J106" t="s">
        <v>70</v>
      </c>
      <c r="K106" t="s">
        <v>76</v>
      </c>
    </row>
    <row r="107" spans="3:11" x14ac:dyDescent="0.35">
      <c r="C107" s="11" t="s">
        <v>360</v>
      </c>
      <c r="D107" s="169">
        <f>+IF('Tool interface'!$C$11="New asset construction",Database!$D$108,IF('Tool interface'!$C$11="Work on an existing asset",Database!$D$109,1))</f>
        <v>0</v>
      </c>
      <c r="E107" s="169">
        <f>+IF('Tool interface'!$C$11="New asset construction",Database!$E$108,IF('Tool interface'!$C$11="Work on an existing asset",Database!$E$109,1))</f>
        <v>0</v>
      </c>
      <c r="F107" s="169">
        <f>+IF('Tool interface'!$C$11="New asset construction",Database!$F$108,IF('Tool interface'!$C$11="Work on an existing asset",Database!$F$109,1))</f>
        <v>0</v>
      </c>
      <c r="H107" s="4" t="s">
        <v>363</v>
      </c>
      <c r="I107" s="225">
        <v>2.5000000000000001E-2</v>
      </c>
      <c r="J107" s="225">
        <v>0.05</v>
      </c>
      <c r="K107" s="192">
        <f>+(((J107-I107)/I107)*J107)+J107</f>
        <v>0.1</v>
      </c>
    </row>
    <row r="108" spans="3:11" x14ac:dyDescent="0.35">
      <c r="C108" s="2" t="s">
        <v>227</v>
      </c>
      <c r="D108" s="170">
        <f>+IF('Tool interface'!$C$28="Yes",$D$110*'Tool interface'!$C$17,IF('Tool interface'!$C$28="No",$D$110*'Tool interface'!$C$17*95%,$D$110*'Tool interface'!$C$17))</f>
        <v>0</v>
      </c>
      <c r="E108" s="170">
        <f>+IF('Tool interface'!$C$28="Yes",$E$110*'Tool interface'!$C$17,IF('Tool interface'!$C$28="No",$E$110*'Tool interface'!$C$17*95%,$E$110*'Tool interface'!$C$17))</f>
        <v>0</v>
      </c>
      <c r="F108" s="170">
        <f>+IF('Tool interface'!$C$28="Yes",$F$110*'Tool interface'!$C$17,IF('Tool interface'!$C$28="No",$F$110*'Tool interface'!$C$17*95%,$F$110*'Tool interface'!$C$17))</f>
        <v>0</v>
      </c>
      <c r="H108" t="s">
        <v>358</v>
      </c>
      <c r="I108" s="225">
        <f>+$I$107*1.1</f>
        <v>2.7500000000000004E-2</v>
      </c>
      <c r="J108" s="225">
        <f>+$J$107*1.1</f>
        <v>5.5000000000000007E-2</v>
      </c>
      <c r="K108" s="225">
        <f>+$K$107*1.1</f>
        <v>0.11000000000000001</v>
      </c>
    </row>
    <row r="109" spans="3:11" ht="15" thickBot="1" x14ac:dyDescent="0.4">
      <c r="C109" s="2" t="s">
        <v>259</v>
      </c>
      <c r="D109" s="170">
        <f>+D108*70%</f>
        <v>0</v>
      </c>
      <c r="E109" s="170">
        <f t="shared" ref="E109:F109" si="0">+E108*70%</f>
        <v>0</v>
      </c>
      <c r="F109" s="170">
        <f t="shared" si="0"/>
        <v>0</v>
      </c>
      <c r="H109" s="63" t="s">
        <v>357</v>
      </c>
      <c r="I109" s="225">
        <f>+$I$107*0.9</f>
        <v>2.2500000000000003E-2</v>
      </c>
      <c r="J109" s="225">
        <f>+$J$107*0.9</f>
        <v>4.5000000000000005E-2</v>
      </c>
      <c r="K109" s="225">
        <f>+$K$107*0.9</f>
        <v>9.0000000000000011E-2</v>
      </c>
    </row>
    <row r="110" spans="3:11" ht="15" thickBot="1" x14ac:dyDescent="0.4">
      <c r="C110" s="5" t="s">
        <v>346</v>
      </c>
      <c r="D110" s="143">
        <f>+IF(Results!$M$9="Baseline Estimate",Database!$I$107,IF(Results!$M$9="Optimistic Estimate",Database!$I$108,IF(Results!$M$9="Pessimistic Estimate",Database!$I$109,Database!$I$107)))</f>
        <v>2.7500000000000004E-2</v>
      </c>
      <c r="E110" s="143">
        <f>+IF(Results!$M$9="Baseline Estimate",Database!$J$107,IF(Results!$M$9="Optimistic Estimate",Database!$J$108,IF(Results!$M$9="Pessimistic Estimate",Database!$J$109,Database!$J$107)))</f>
        <v>5.5000000000000007E-2</v>
      </c>
      <c r="F110" s="227">
        <f>+IF(Results!$M$9="Baseline Estimate",Database!$K$107,IF(Results!$M$9="Optimistic Estimate",Database!$K$108,IF(Results!$M$9="Pessimistic Estimate",Database!$K$109,Database!$K$107)))</f>
        <v>0.11000000000000001</v>
      </c>
    </row>
    <row r="111" spans="3:11" x14ac:dyDescent="0.35">
      <c r="C111" s="4"/>
      <c r="F111" t="s">
        <v>351</v>
      </c>
    </row>
    <row r="112" spans="3:11" x14ac:dyDescent="0.35">
      <c r="C112" s="22"/>
    </row>
    <row r="113" spans="2:6" x14ac:dyDescent="0.35">
      <c r="D113" t="s">
        <v>65</v>
      </c>
      <c r="E113" t="s">
        <v>70</v>
      </c>
      <c r="F113" t="s">
        <v>76</v>
      </c>
    </row>
    <row r="114" spans="2:6" ht="15" thickBot="1" x14ac:dyDescent="0.4">
      <c r="C114" t="s">
        <v>254</v>
      </c>
      <c r="D114" s="66">
        <f>+(D94*D116)*D115</f>
        <v>0</v>
      </c>
      <c r="E114" s="66">
        <f>+(D94*D116)*E115</f>
        <v>0</v>
      </c>
      <c r="F114" s="66">
        <f>+(D94*D116)*F115</f>
        <v>0</v>
      </c>
    </row>
    <row r="115" spans="2:6" ht="15" thickBot="1" x14ac:dyDescent="0.4">
      <c r="C115" s="11" t="s">
        <v>348</v>
      </c>
      <c r="D115" s="144">
        <v>0.11157894736842104</v>
      </c>
      <c r="E115" s="143">
        <v>0.125</v>
      </c>
      <c r="F115" s="136">
        <f>+(((E115-D115)/D115)*E115)+E115</f>
        <v>0.14003537735849059</v>
      </c>
    </row>
    <row r="116" spans="2:6" ht="15" thickBot="1" x14ac:dyDescent="0.4">
      <c r="C116" s="3" t="s">
        <v>347</v>
      </c>
      <c r="D116" s="143">
        <v>0.11009090909090909</v>
      </c>
      <c r="F116" t="s">
        <v>351</v>
      </c>
    </row>
    <row r="120" spans="2:6" x14ac:dyDescent="0.35">
      <c r="D120" t="s">
        <v>65</v>
      </c>
      <c r="E120" t="s">
        <v>70</v>
      </c>
      <c r="F120" t="s">
        <v>76</v>
      </c>
    </row>
    <row r="121" spans="2:6" ht="15" thickBot="1" x14ac:dyDescent="0.4">
      <c r="C121" t="s">
        <v>361</v>
      </c>
      <c r="D121" s="66">
        <f>+IF('Tool interface'!$C$23=0,0,('Tool interface'!$C$27/D127)*D123*(D122))</f>
        <v>0</v>
      </c>
      <c r="E121" s="66">
        <f>+IF('Tool interface'!$C$23=0,0,('Tool interface'!$C$27/D127)*D123*(E122))</f>
        <v>0</v>
      </c>
      <c r="F121" s="66">
        <f>+IF('Tool interface'!$C$23=0,0,('Tool interface'!$C$27/D127)*D123*(F122))</f>
        <v>0</v>
      </c>
    </row>
    <row r="122" spans="2:6" ht="15" thickBot="1" x14ac:dyDescent="0.4">
      <c r="B122" s="18"/>
      <c r="C122" s="8" t="s">
        <v>195</v>
      </c>
      <c r="D122" s="145">
        <v>0.14157894736842105</v>
      </c>
      <c r="E122" s="136">
        <f>+D122*1.2</f>
        <v>0.16989473684210527</v>
      </c>
      <c r="F122" s="136">
        <f>+E122*1.2</f>
        <v>0.20387368421052632</v>
      </c>
    </row>
    <row r="123" spans="2:6" x14ac:dyDescent="0.35">
      <c r="C123" s="9" t="s">
        <v>349</v>
      </c>
      <c r="D123" s="166">
        <v>33.642857142857146</v>
      </c>
      <c r="E123" t="s">
        <v>338</v>
      </c>
      <c r="F123" t="s">
        <v>339</v>
      </c>
    </row>
    <row r="124" spans="2:6" x14ac:dyDescent="0.35">
      <c r="B124" s="133"/>
      <c r="C124" s="9" t="s">
        <v>159</v>
      </c>
      <c r="D124" s="9">
        <v>37.1</v>
      </c>
      <c r="E124" s="134" t="s">
        <v>189</v>
      </c>
      <c r="F124" s="4"/>
    </row>
    <row r="125" spans="2:6" x14ac:dyDescent="0.35">
      <c r="C125" s="9" t="s">
        <v>160</v>
      </c>
      <c r="D125" s="9">
        <v>48</v>
      </c>
      <c r="E125" s="4"/>
      <c r="F125" s="4"/>
    </row>
    <row r="126" spans="2:6" x14ac:dyDescent="0.35">
      <c r="C126" s="9" t="s">
        <v>161</v>
      </c>
      <c r="D126" s="21">
        <f>+D125*D124</f>
        <v>1780.8000000000002</v>
      </c>
      <c r="E126" s="4"/>
      <c r="F126" s="4"/>
    </row>
    <row r="127" spans="2:6" ht="15" thickBot="1" x14ac:dyDescent="0.4">
      <c r="C127" s="10" t="s">
        <v>162</v>
      </c>
      <c r="D127" s="10">
        <f>+D126/7.42</f>
        <v>240.00000000000003</v>
      </c>
      <c r="E127" s="4"/>
    </row>
    <row r="131" spans="2:11" x14ac:dyDescent="0.35">
      <c r="I131" t="s">
        <v>65</v>
      </c>
      <c r="J131" t="s">
        <v>70</v>
      </c>
      <c r="K131" t="s">
        <v>76</v>
      </c>
    </row>
    <row r="132" spans="2:11" x14ac:dyDescent="0.35">
      <c r="D132" t="s">
        <v>65</v>
      </c>
      <c r="E132" t="s">
        <v>70</v>
      </c>
      <c r="F132" t="s">
        <v>76</v>
      </c>
      <c r="H132" s="4" t="s">
        <v>363</v>
      </c>
      <c r="I132" s="225">
        <v>6.5789473684210523E-2</v>
      </c>
      <c r="J132" s="225">
        <v>0.15</v>
      </c>
      <c r="K132" s="225">
        <f>+J132+J132*25%</f>
        <v>0.1875</v>
      </c>
    </row>
    <row r="133" spans="2:11" ht="15" thickBot="1" x14ac:dyDescent="0.4">
      <c r="C133" t="s">
        <v>362</v>
      </c>
      <c r="D133" s="66">
        <f>+D134*D135</f>
        <v>0</v>
      </c>
      <c r="E133" s="66">
        <f>+D134*E135</f>
        <v>0</v>
      </c>
      <c r="F133" s="66">
        <f>+D134*F135</f>
        <v>0</v>
      </c>
      <c r="H133" t="s">
        <v>358</v>
      </c>
      <c r="I133" s="225">
        <f>+$I$132*1.1</f>
        <v>7.2368421052631582E-2</v>
      </c>
      <c r="J133" s="225">
        <f>+$J$132*1.1</f>
        <v>0.16500000000000001</v>
      </c>
      <c r="K133" s="225">
        <f>+$K$132*1.1</f>
        <v>0.20625000000000002</v>
      </c>
    </row>
    <row r="134" spans="2:11" ht="15" thickBot="1" x14ac:dyDescent="0.4">
      <c r="B134" s="18"/>
      <c r="C134" s="8" t="s">
        <v>158</v>
      </c>
      <c r="D134" s="19">
        <f>+'Tool interface'!$C$23</f>
        <v>0</v>
      </c>
      <c r="E134" s="4"/>
      <c r="F134" s="16"/>
      <c r="H134" s="63" t="s">
        <v>357</v>
      </c>
      <c r="I134" s="225">
        <f>+$I$132*0.9</f>
        <v>5.921052631578947E-2</v>
      </c>
      <c r="J134" s="225">
        <f>+$J$132*0.9</f>
        <v>0.13500000000000001</v>
      </c>
      <c r="K134" s="225">
        <f>+$K$132*0.9</f>
        <v>0.16875000000000001</v>
      </c>
    </row>
    <row r="135" spans="2:11" ht="15" thickBot="1" x14ac:dyDescent="0.4">
      <c r="C135" s="10" t="s">
        <v>350</v>
      </c>
      <c r="D135" s="143">
        <f>+IF(Results!$M$9="Baseline Estimate",Database!$I$132,IF(Results!$M$9="Optimistic Estimate",Database!$I$133,IF(Results!$M$9="Pessimistic Estimate",Database!$I$134,Database!$I$132)))</f>
        <v>7.2368421052631582E-2</v>
      </c>
      <c r="E135" s="143">
        <f>+IF(Results!$M$9="Baseline Estimate",Database!$J$132,IF(Results!$M$9="Optimistic Estimate",Database!$J$133,IF(Results!$M$9="Pessimistic Estimate",Database!$J$134,Database!$J$132)))</f>
        <v>0.16500000000000001</v>
      </c>
      <c r="F135" s="227">
        <f>+IF(Results!$M$9="Baseline Estimate",Database!$K$132,IF(Results!$M$9="Optimistic Estimate",Database!$K$133,IF(Results!$M$9="Pessimistic Estimate",Database!$K$134,Database!$K$132)))</f>
        <v>0.20625000000000002</v>
      </c>
    </row>
    <row r="136" spans="2:11" x14ac:dyDescent="0.35">
      <c r="F136" t="s">
        <v>351</v>
      </c>
    </row>
    <row r="138" spans="2:11" x14ac:dyDescent="0.35">
      <c r="B138" s="17"/>
      <c r="D138" t="s">
        <v>177</v>
      </c>
    </row>
    <row r="139" spans="2:11" ht="15" thickBot="1" x14ac:dyDescent="0.4">
      <c r="B139" s="17"/>
      <c r="C139" t="s">
        <v>104</v>
      </c>
      <c r="D139" s="68">
        <f>+D141*D140</f>
        <v>121058.00000000001</v>
      </c>
    </row>
    <row r="140" spans="2:11" x14ac:dyDescent="0.35">
      <c r="B140" s="17"/>
      <c r="C140" s="11" t="s">
        <v>157</v>
      </c>
      <c r="D140" s="19">
        <v>51882</v>
      </c>
    </row>
    <row r="141" spans="2:11" ht="15" thickBot="1" x14ac:dyDescent="0.4">
      <c r="B141" s="17"/>
      <c r="C141" s="3" t="s">
        <v>352</v>
      </c>
      <c r="D141" s="146">
        <v>2.3333333333333335</v>
      </c>
    </row>
    <row r="142" spans="2:11" x14ac:dyDescent="0.35">
      <c r="B142" s="17"/>
    </row>
    <row r="143" spans="2:11" x14ac:dyDescent="0.35">
      <c r="B143" s="17"/>
      <c r="D143" t="s">
        <v>177</v>
      </c>
      <c r="H143" t="s">
        <v>126</v>
      </c>
      <c r="I143" t="s">
        <v>127</v>
      </c>
    </row>
    <row r="144" spans="2:11" ht="15" thickBot="1" x14ac:dyDescent="0.4">
      <c r="C144" s="4" t="s">
        <v>260</v>
      </c>
      <c r="D144" s="140">
        <f>+D150</f>
        <v>0</v>
      </c>
      <c r="H144" t="s">
        <v>152</v>
      </c>
      <c r="I144" s="1">
        <v>45816</v>
      </c>
    </row>
    <row r="145" spans="2:9" x14ac:dyDescent="0.35">
      <c r="C145" s="11" t="s">
        <v>353</v>
      </c>
      <c r="D145" s="147">
        <v>7.3829787234042557E-2</v>
      </c>
      <c r="H145" t="s">
        <v>153</v>
      </c>
      <c r="I145" s="1">
        <v>47360</v>
      </c>
    </row>
    <row r="146" spans="2:9" x14ac:dyDescent="0.35">
      <c r="B146" s="17"/>
      <c r="C146" s="86" t="s">
        <v>196</v>
      </c>
      <c r="D146" s="9">
        <v>25</v>
      </c>
      <c r="H146" t="s">
        <v>154</v>
      </c>
      <c r="I146" s="1">
        <v>73410</v>
      </c>
    </row>
    <row r="147" spans="2:9" x14ac:dyDescent="0.35">
      <c r="B147" s="18"/>
      <c r="C147" s="88" t="s">
        <v>337</v>
      </c>
      <c r="D147" s="9">
        <v>0.33398</v>
      </c>
      <c r="H147" t="s">
        <v>155</v>
      </c>
      <c r="I147" s="1">
        <v>54964</v>
      </c>
    </row>
    <row r="148" spans="2:9" x14ac:dyDescent="0.35">
      <c r="B148" s="18"/>
      <c r="C148" s="2" t="s">
        <v>198</v>
      </c>
      <c r="D148" s="9">
        <f>+D147*IF('Tool interface'!$C$11="Work on an existing asset",D151*50%,D151)</f>
        <v>0</v>
      </c>
      <c r="H148" t="s">
        <v>156</v>
      </c>
      <c r="I148" s="1">
        <v>37860</v>
      </c>
    </row>
    <row r="149" spans="2:9" x14ac:dyDescent="0.35">
      <c r="C149" s="2" t="s">
        <v>199</v>
      </c>
      <c r="D149" s="21">
        <f>+D148*D145</f>
        <v>0</v>
      </c>
      <c r="H149" s="70" t="s">
        <v>149</v>
      </c>
      <c r="I149" s="69">
        <f>+AVERAGE(I144:I148)</f>
        <v>51882</v>
      </c>
    </row>
    <row r="150" spans="2:9" x14ac:dyDescent="0.35">
      <c r="C150" s="2" t="s">
        <v>200</v>
      </c>
      <c r="D150" s="141">
        <f>+D149*D146</f>
        <v>0</v>
      </c>
    </row>
    <row r="151" spans="2:9" ht="15" thickBot="1" x14ac:dyDescent="0.4">
      <c r="C151" s="3"/>
      <c r="D151" s="10">
        <f>+IF('Tool interface'!$C$39=1,'Tool interface'!$C$127,IF('Tool interface'!C39=3,'Tool interface'!C127+'Tool interface'!C22,IF('Tool interface'!C39=2,'Tool interface'!C22,0)))</f>
        <v>0</v>
      </c>
    </row>
    <row r="152" spans="2:9" x14ac:dyDescent="0.35">
      <c r="D152" s="1"/>
    </row>
    <row r="153" spans="2:9" x14ac:dyDescent="0.35">
      <c r="D153" s="1"/>
    </row>
    <row r="162" spans="3:10" ht="15" thickBot="1" x14ac:dyDescent="0.4">
      <c r="G162" t="s">
        <v>354</v>
      </c>
      <c r="I162" t="s">
        <v>379</v>
      </c>
    </row>
    <row r="163" spans="3:10" x14ac:dyDescent="0.35">
      <c r="D163" s="72" t="s">
        <v>163</v>
      </c>
      <c r="E163" s="73"/>
      <c r="G163" s="222" t="s">
        <v>366</v>
      </c>
      <c r="I163" t="s">
        <v>380</v>
      </c>
    </row>
    <row r="164" spans="3:10" x14ac:dyDescent="0.35">
      <c r="C164" s="71"/>
      <c r="D164" s="74">
        <v>1</v>
      </c>
      <c r="E164" s="75"/>
      <c r="G164" s="223" t="s">
        <v>355</v>
      </c>
      <c r="I164" t="s">
        <v>381</v>
      </c>
    </row>
    <row r="165" spans="3:10" ht="15" thickBot="1" x14ac:dyDescent="0.4">
      <c r="D165" s="74">
        <v>2</v>
      </c>
      <c r="E165" s="75"/>
      <c r="G165" s="224" t="s">
        <v>356</v>
      </c>
    </row>
    <row r="166" spans="3:10" x14ac:dyDescent="0.35">
      <c r="D166" s="74">
        <v>3</v>
      </c>
      <c r="E166" s="75"/>
    </row>
    <row r="167" spans="3:10" ht="15" thickBot="1" x14ac:dyDescent="0.4">
      <c r="D167" s="74">
        <v>4</v>
      </c>
      <c r="E167" s="75"/>
    </row>
    <row r="168" spans="3:10" ht="15" thickBot="1" x14ac:dyDescent="0.4">
      <c r="D168" s="76">
        <v>5</v>
      </c>
      <c r="E168" s="77"/>
      <c r="G168" s="72" t="s">
        <v>164</v>
      </c>
      <c r="H168" s="78"/>
      <c r="I168" s="78"/>
      <c r="J168" s="73"/>
    </row>
    <row r="169" spans="3:10" ht="15" thickBot="1" x14ac:dyDescent="0.4">
      <c r="G169" s="76"/>
      <c r="H169" s="79"/>
      <c r="I169" s="79"/>
      <c r="J169" s="77"/>
    </row>
    <row r="170" spans="3:10" x14ac:dyDescent="0.35">
      <c r="D170" s="72" t="s">
        <v>165</v>
      </c>
      <c r="E170" s="73"/>
    </row>
    <row r="171" spans="3:10" x14ac:dyDescent="0.35">
      <c r="D171" s="74">
        <v>1</v>
      </c>
      <c r="E171" s="75"/>
    </row>
    <row r="172" spans="3:10" x14ac:dyDescent="0.35">
      <c r="D172" s="74">
        <v>2</v>
      </c>
      <c r="E172" s="75"/>
      <c r="H172" t="s">
        <v>223</v>
      </c>
    </row>
    <row r="173" spans="3:10" x14ac:dyDescent="0.35">
      <c r="D173" s="74">
        <v>3</v>
      </c>
      <c r="E173" s="75"/>
      <c r="H173" t="s">
        <v>221</v>
      </c>
    </row>
    <row r="174" spans="3:10" x14ac:dyDescent="0.35">
      <c r="D174" s="74">
        <v>4</v>
      </c>
      <c r="E174" s="75"/>
      <c r="H174" t="s">
        <v>222</v>
      </c>
    </row>
    <row r="175" spans="3:10" x14ac:dyDescent="0.35">
      <c r="D175" s="74">
        <v>5</v>
      </c>
      <c r="E175" s="75"/>
      <c r="H175" s="135"/>
    </row>
    <row r="176" spans="3:10" x14ac:dyDescent="0.35">
      <c r="D176" s="74">
        <v>6</v>
      </c>
      <c r="E176" s="75"/>
      <c r="H176" s="164" t="s">
        <v>229</v>
      </c>
    </row>
    <row r="177" spans="4:9" x14ac:dyDescent="0.35">
      <c r="D177" s="74">
        <v>7</v>
      </c>
      <c r="E177" s="75"/>
      <c r="H177" s="164" t="s">
        <v>227</v>
      </c>
    </row>
    <row r="178" spans="4:9" x14ac:dyDescent="0.35">
      <c r="D178" s="74">
        <v>8</v>
      </c>
      <c r="E178" s="75"/>
      <c r="H178" s="164" t="s">
        <v>228</v>
      </c>
    </row>
    <row r="179" spans="4:9" x14ac:dyDescent="0.35">
      <c r="D179" s="74">
        <v>9</v>
      </c>
      <c r="E179" s="75"/>
    </row>
    <row r="180" spans="4:9" ht="15" thickBot="1" x14ac:dyDescent="0.4">
      <c r="D180" s="76">
        <v>10</v>
      </c>
      <c r="E180" s="77"/>
    </row>
    <row r="182" spans="4:9" x14ac:dyDescent="0.35">
      <c r="D182" t="s">
        <v>180</v>
      </c>
      <c r="F182" t="s">
        <v>181</v>
      </c>
    </row>
    <row r="183" spans="4:9" x14ac:dyDescent="0.35">
      <c r="D183" s="111">
        <v>1</v>
      </c>
      <c r="F183">
        <v>1</v>
      </c>
    </row>
    <row r="184" spans="4:9" x14ac:dyDescent="0.35">
      <c r="D184" s="111">
        <v>2</v>
      </c>
      <c r="F184">
        <v>2</v>
      </c>
      <c r="H184" t="s">
        <v>182</v>
      </c>
      <c r="I184" t="s">
        <v>184</v>
      </c>
    </row>
    <row r="185" spans="4:9" x14ac:dyDescent="0.35">
      <c r="D185" s="111">
        <v>3</v>
      </c>
      <c r="F185">
        <v>3</v>
      </c>
      <c r="H185" t="s">
        <v>22</v>
      </c>
      <c r="I185">
        <v>1</v>
      </c>
    </row>
    <row r="186" spans="4:9" x14ac:dyDescent="0.35">
      <c r="H186" t="s">
        <v>183</v>
      </c>
      <c r="I186">
        <v>2</v>
      </c>
    </row>
    <row r="187" spans="4:9" x14ac:dyDescent="0.35">
      <c r="I187">
        <v>3</v>
      </c>
    </row>
    <row r="188" spans="4:9" x14ac:dyDescent="0.35">
      <c r="D188" t="s">
        <v>185</v>
      </c>
    </row>
    <row r="189" spans="4:9" x14ac:dyDescent="0.35">
      <c r="D189">
        <v>1</v>
      </c>
      <c r="H189" t="s">
        <v>261</v>
      </c>
    </row>
    <row r="190" spans="4:9" x14ac:dyDescent="0.35">
      <c r="D190">
        <v>2</v>
      </c>
      <c r="H190" t="s">
        <v>262</v>
      </c>
    </row>
    <row r="191" spans="4:9" x14ac:dyDescent="0.35">
      <c r="D191">
        <v>3</v>
      </c>
      <c r="H191" t="s">
        <v>253</v>
      </c>
    </row>
    <row r="192" spans="4:9" x14ac:dyDescent="0.35">
      <c r="D192">
        <v>4</v>
      </c>
      <c r="H192" t="s">
        <v>257</v>
      </c>
    </row>
    <row r="193" spans="4:8" x14ac:dyDescent="0.35">
      <c r="D193">
        <v>5</v>
      </c>
      <c r="H193" t="s">
        <v>263</v>
      </c>
    </row>
  </sheetData>
  <sheetProtection selectLockedCells="1"/>
  <dataValidations disablePrompts="1" count="1">
    <dataValidation type="list" allowBlank="1" showInputMessage="1" showErrorMessage="1" sqref="C165:C169" xr:uid="{00000000-0002-0000-0400-000000000000}">
      <formula1>$C$165:$C$169</formula1>
    </dataValidation>
  </dataValidations>
  <hyperlinks>
    <hyperlink ref="E124" r:id="rId1" location="Working_hours_for_employees" xr:uid="{00000000-0004-0000-0400-000000000000}"/>
  </hyperlinks>
  <pageMargins left="0.7" right="0.7" top="0.75" bottom="0.75" header="0.3" footer="0.3"/>
  <pageSetup paperSize="9" orientation="portrait" r:id="rId2"/>
  <headerFooter>
    <oddHeader>&amp;R&amp;"Calibri"&amp;7&amp;K000000Security level: RINA/CL/SENSITIVE&amp;1#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XFC323"/>
  <sheetViews>
    <sheetView topLeftCell="A73" zoomScale="70" zoomScaleNormal="70" workbookViewId="0">
      <selection activeCell="I94" sqref="I94"/>
    </sheetView>
  </sheetViews>
  <sheetFormatPr defaultColWidth="0" defaultRowHeight="14.5" zeroHeight="1" x14ac:dyDescent="0.35"/>
  <cols>
    <col min="1" max="5" width="8.81640625" style="250" customWidth="1"/>
    <col min="6" max="11" width="8.81640625" style="249" customWidth="1"/>
    <col min="12" max="12" width="17.81640625" style="249" customWidth="1"/>
    <col min="13" max="15" width="8.81640625" style="249" customWidth="1"/>
    <col min="16" max="16" width="10.453125" style="249" customWidth="1"/>
    <col min="17" max="17" width="10" style="249" customWidth="1"/>
    <col min="18" max="28" width="8.81640625" style="249" customWidth="1"/>
    <col min="29" max="29" width="8.81640625" style="250" customWidth="1"/>
    <col min="30" max="16384" width="8.81640625" style="250" hidden="1"/>
  </cols>
  <sheetData>
    <row r="1" spans="1:16383" s="290" customFormat="1" ht="47" thickTop="1" thickBot="1" x14ac:dyDescent="0.4">
      <c r="A1" s="537"/>
      <c r="B1" s="537"/>
      <c r="C1" s="537"/>
      <c r="D1" s="537"/>
      <c r="E1" s="537"/>
      <c r="F1" s="537"/>
      <c r="G1" s="538"/>
      <c r="H1" s="611" t="s">
        <v>179</v>
      </c>
      <c r="I1" s="611"/>
      <c r="J1" s="611"/>
      <c r="K1" s="611"/>
      <c r="L1" s="611"/>
      <c r="M1" s="611"/>
      <c r="N1" s="611"/>
      <c r="O1" s="611"/>
      <c r="P1" s="611"/>
      <c r="Q1" s="611"/>
      <c r="R1" s="611"/>
      <c r="S1" s="611"/>
      <c r="T1" s="611"/>
      <c r="U1" s="611"/>
      <c r="V1" s="611"/>
      <c r="W1" s="612"/>
      <c r="X1" s="543"/>
      <c r="Y1" s="539"/>
      <c r="Z1" s="539"/>
      <c r="AA1" s="539"/>
      <c r="AB1" s="539"/>
      <c r="AC1" s="544"/>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c r="DV1" s="292"/>
      <c r="DW1" s="292"/>
      <c r="DX1" s="292"/>
      <c r="DY1" s="292"/>
      <c r="DZ1" s="292"/>
      <c r="EA1" s="292"/>
      <c r="EB1" s="292"/>
      <c r="EC1" s="292"/>
      <c r="ED1" s="292"/>
      <c r="EE1" s="292"/>
      <c r="EF1" s="292"/>
      <c r="EG1" s="292"/>
      <c r="EH1" s="292"/>
      <c r="EI1" s="292"/>
      <c r="EJ1" s="292"/>
      <c r="EK1" s="292"/>
      <c r="EL1" s="292"/>
      <c r="EM1" s="292"/>
      <c r="EN1" s="292"/>
      <c r="EO1" s="292"/>
      <c r="EP1" s="292"/>
      <c r="EQ1" s="292"/>
      <c r="ER1" s="292"/>
      <c r="ES1" s="292"/>
      <c r="ET1" s="292"/>
      <c r="EU1" s="292"/>
      <c r="EV1" s="292"/>
      <c r="EW1" s="292"/>
      <c r="EX1" s="292"/>
      <c r="EY1" s="292"/>
      <c r="EZ1" s="292"/>
      <c r="FA1" s="292"/>
      <c r="FB1" s="292"/>
      <c r="FC1" s="292"/>
      <c r="FD1" s="292"/>
      <c r="FE1" s="292"/>
      <c r="FF1" s="292"/>
      <c r="FG1" s="292"/>
      <c r="FH1" s="292"/>
      <c r="FI1" s="292"/>
      <c r="FJ1" s="292"/>
      <c r="FK1" s="292"/>
      <c r="FL1" s="292"/>
      <c r="FM1" s="292"/>
      <c r="FN1" s="292"/>
      <c r="FO1" s="292"/>
      <c r="FP1" s="292"/>
      <c r="FQ1" s="292"/>
      <c r="FR1" s="292"/>
      <c r="FS1" s="292"/>
      <c r="FT1" s="292"/>
      <c r="FU1" s="292"/>
      <c r="FV1" s="292"/>
      <c r="FW1" s="292"/>
      <c r="FX1" s="292"/>
      <c r="FY1" s="292"/>
      <c r="FZ1" s="292"/>
      <c r="GA1" s="292"/>
      <c r="GB1" s="292"/>
      <c r="GC1" s="292"/>
      <c r="GD1" s="292"/>
      <c r="GE1" s="292"/>
      <c r="GF1" s="292"/>
      <c r="GG1" s="292"/>
      <c r="GH1" s="292"/>
      <c r="GI1" s="292"/>
      <c r="GJ1" s="292"/>
      <c r="GK1" s="292"/>
      <c r="GL1" s="292"/>
      <c r="GM1" s="292"/>
      <c r="GN1" s="292"/>
      <c r="GO1" s="292"/>
      <c r="GP1" s="292"/>
      <c r="GQ1" s="292"/>
      <c r="GR1" s="292"/>
      <c r="GS1" s="292"/>
      <c r="GT1" s="292"/>
      <c r="GU1" s="292"/>
      <c r="GV1" s="292"/>
      <c r="GW1" s="292"/>
      <c r="GX1" s="292"/>
      <c r="GY1" s="292"/>
      <c r="GZ1" s="292"/>
      <c r="HA1" s="292"/>
      <c r="HB1" s="292"/>
      <c r="HC1" s="292"/>
      <c r="HD1" s="292"/>
      <c r="HE1" s="292"/>
      <c r="HF1" s="292"/>
      <c r="HG1" s="292"/>
      <c r="HH1" s="292"/>
      <c r="HI1" s="292"/>
      <c r="HJ1" s="292"/>
      <c r="HK1" s="292"/>
      <c r="HL1" s="292"/>
      <c r="HM1" s="292"/>
      <c r="HN1" s="292"/>
      <c r="HO1" s="292"/>
      <c r="HP1" s="292"/>
      <c r="HQ1" s="292"/>
      <c r="HR1" s="292"/>
      <c r="HS1" s="292"/>
      <c r="HT1" s="292"/>
      <c r="HU1" s="292"/>
      <c r="HV1" s="292"/>
      <c r="HW1" s="292"/>
      <c r="HX1" s="292"/>
      <c r="HY1" s="292"/>
      <c r="HZ1" s="292"/>
      <c r="IA1" s="292"/>
      <c r="IB1" s="292"/>
      <c r="IC1" s="292"/>
      <c r="ID1" s="292"/>
      <c r="IE1" s="292"/>
      <c r="IF1" s="292"/>
      <c r="IG1" s="292"/>
      <c r="IH1" s="292"/>
      <c r="II1" s="292"/>
      <c r="IJ1" s="292"/>
      <c r="IK1" s="292"/>
      <c r="IL1" s="292"/>
      <c r="IM1" s="292"/>
      <c r="IN1" s="292"/>
      <c r="IO1" s="292"/>
      <c r="IP1" s="292"/>
      <c r="IQ1" s="292"/>
      <c r="IR1" s="292"/>
      <c r="IS1" s="292"/>
      <c r="IT1" s="292"/>
      <c r="IU1" s="292"/>
      <c r="IV1" s="292"/>
      <c r="IW1" s="292"/>
      <c r="IX1" s="292"/>
      <c r="IY1" s="292"/>
      <c r="IZ1" s="292"/>
      <c r="JA1" s="292"/>
      <c r="JB1" s="292"/>
      <c r="JC1" s="292"/>
      <c r="JD1" s="292"/>
      <c r="JE1" s="292"/>
      <c r="JF1" s="292"/>
      <c r="JG1" s="292"/>
      <c r="JH1" s="292"/>
      <c r="JI1" s="292"/>
      <c r="JJ1" s="292"/>
      <c r="JK1" s="292"/>
      <c r="JL1" s="292"/>
      <c r="JM1" s="292"/>
      <c r="JN1" s="292"/>
      <c r="JO1" s="292"/>
      <c r="JP1" s="292"/>
      <c r="JQ1" s="292"/>
      <c r="JR1" s="292"/>
      <c r="JS1" s="292"/>
      <c r="JT1" s="292"/>
      <c r="JU1" s="292"/>
      <c r="JV1" s="292"/>
      <c r="JW1" s="292"/>
      <c r="JX1" s="292"/>
      <c r="JY1" s="292"/>
      <c r="JZ1" s="292"/>
      <c r="KA1" s="292"/>
      <c r="KB1" s="292"/>
      <c r="KC1" s="292"/>
      <c r="KD1" s="292"/>
      <c r="KE1" s="292"/>
      <c r="KF1" s="292"/>
      <c r="KG1" s="292"/>
      <c r="KH1" s="292"/>
      <c r="KI1" s="292"/>
      <c r="KJ1" s="292"/>
      <c r="KK1" s="292"/>
      <c r="KL1" s="292"/>
      <c r="KM1" s="292"/>
      <c r="KN1" s="292"/>
      <c r="KO1" s="292"/>
      <c r="KP1" s="292"/>
      <c r="KQ1" s="292"/>
      <c r="KR1" s="292"/>
      <c r="KS1" s="292"/>
      <c r="KT1" s="292"/>
      <c r="KU1" s="292"/>
      <c r="KV1" s="292"/>
      <c r="KW1" s="292"/>
      <c r="KX1" s="292"/>
      <c r="KY1" s="292"/>
      <c r="KZ1" s="292"/>
      <c r="LA1" s="292"/>
      <c r="LB1" s="292"/>
      <c r="LC1" s="292"/>
      <c r="LD1" s="292"/>
      <c r="LE1" s="292"/>
      <c r="LF1" s="292"/>
      <c r="LG1" s="292"/>
      <c r="LH1" s="292"/>
      <c r="LI1" s="292"/>
      <c r="LJ1" s="292"/>
      <c r="LK1" s="292"/>
      <c r="LL1" s="292"/>
      <c r="LM1" s="292"/>
      <c r="LN1" s="292"/>
      <c r="LO1" s="292"/>
      <c r="LP1" s="292"/>
      <c r="LQ1" s="292"/>
      <c r="LR1" s="292"/>
      <c r="LS1" s="292"/>
      <c r="LT1" s="292"/>
      <c r="LU1" s="292"/>
      <c r="LV1" s="292"/>
      <c r="LW1" s="292"/>
      <c r="LX1" s="292"/>
      <c r="LY1" s="292"/>
      <c r="LZ1" s="292"/>
      <c r="MA1" s="292"/>
      <c r="MB1" s="292"/>
      <c r="MC1" s="292"/>
      <c r="MD1" s="292"/>
      <c r="ME1" s="292"/>
      <c r="MF1" s="292"/>
      <c r="MG1" s="292"/>
      <c r="MH1" s="292"/>
      <c r="MI1" s="292"/>
      <c r="MJ1" s="292"/>
      <c r="MK1" s="292"/>
      <c r="ML1" s="292"/>
      <c r="MM1" s="292"/>
      <c r="MN1" s="292"/>
      <c r="MO1" s="292"/>
      <c r="MP1" s="292"/>
      <c r="MQ1" s="292"/>
      <c r="MR1" s="292"/>
      <c r="MS1" s="292"/>
      <c r="MT1" s="292"/>
      <c r="MU1" s="292"/>
      <c r="MV1" s="292"/>
      <c r="MW1" s="292"/>
      <c r="MX1" s="292"/>
      <c r="MY1" s="292"/>
      <c r="MZ1" s="292"/>
      <c r="NA1" s="292"/>
      <c r="NB1" s="292"/>
      <c r="NC1" s="292"/>
      <c r="ND1" s="292"/>
      <c r="NE1" s="292"/>
      <c r="NF1" s="292"/>
      <c r="NG1" s="292"/>
      <c r="NH1" s="292"/>
      <c r="NI1" s="292"/>
      <c r="NJ1" s="292"/>
      <c r="NK1" s="292"/>
      <c r="NL1" s="292"/>
      <c r="NM1" s="292"/>
      <c r="NN1" s="292"/>
      <c r="NO1" s="292"/>
      <c r="NP1" s="292"/>
      <c r="NQ1" s="292"/>
      <c r="NR1" s="292"/>
      <c r="NS1" s="292"/>
      <c r="NT1" s="292"/>
      <c r="NU1" s="292"/>
      <c r="NV1" s="292"/>
      <c r="NW1" s="292"/>
      <c r="NX1" s="292"/>
      <c r="NY1" s="292"/>
      <c r="NZ1" s="292"/>
      <c r="OA1" s="292"/>
      <c r="OB1" s="292"/>
      <c r="OC1" s="292"/>
      <c r="OD1" s="292"/>
      <c r="OE1" s="292"/>
      <c r="OF1" s="292"/>
      <c r="OG1" s="292"/>
      <c r="OH1" s="292"/>
      <c r="OI1" s="292"/>
      <c r="OJ1" s="292"/>
      <c r="OK1" s="292"/>
      <c r="OL1" s="292"/>
      <c r="OM1" s="292"/>
      <c r="ON1" s="292"/>
      <c r="OO1" s="292"/>
      <c r="OP1" s="292"/>
      <c r="OQ1" s="292"/>
      <c r="OR1" s="292"/>
      <c r="OS1" s="292"/>
      <c r="OT1" s="292"/>
      <c r="OU1" s="292"/>
      <c r="OV1" s="292"/>
      <c r="OW1" s="292"/>
      <c r="OX1" s="292"/>
      <c r="OY1" s="292"/>
      <c r="OZ1" s="292"/>
      <c r="PA1" s="292"/>
      <c r="PB1" s="292"/>
      <c r="PC1" s="292"/>
      <c r="PD1" s="292"/>
      <c r="PE1" s="292"/>
      <c r="PF1" s="292"/>
      <c r="PG1" s="292"/>
      <c r="PH1" s="292"/>
      <c r="PI1" s="292"/>
      <c r="PJ1" s="292"/>
      <c r="PK1" s="292"/>
      <c r="PL1" s="292"/>
      <c r="PM1" s="292"/>
      <c r="PN1" s="292"/>
      <c r="PO1" s="292"/>
      <c r="PP1" s="292"/>
      <c r="PQ1" s="292"/>
      <c r="PR1" s="292"/>
      <c r="PS1" s="292"/>
      <c r="PT1" s="292"/>
      <c r="PU1" s="292"/>
      <c r="PV1" s="292"/>
      <c r="PW1" s="292"/>
      <c r="PX1" s="292"/>
      <c r="PY1" s="292"/>
      <c r="PZ1" s="292"/>
      <c r="QA1" s="292"/>
      <c r="QB1" s="292"/>
      <c r="QC1" s="292"/>
      <c r="QD1" s="292"/>
      <c r="QE1" s="292"/>
      <c r="QF1" s="292"/>
      <c r="QG1" s="292"/>
      <c r="QH1" s="292"/>
      <c r="QI1" s="292"/>
      <c r="QJ1" s="292"/>
      <c r="QK1" s="292"/>
      <c r="QL1" s="292"/>
      <c r="QM1" s="292"/>
      <c r="QN1" s="292"/>
      <c r="QO1" s="292"/>
      <c r="QP1" s="292"/>
      <c r="QQ1" s="292"/>
      <c r="QR1" s="292"/>
      <c r="QS1" s="292"/>
      <c r="QT1" s="292"/>
      <c r="QU1" s="292"/>
      <c r="QV1" s="292"/>
      <c r="QW1" s="292"/>
      <c r="QX1" s="292"/>
      <c r="QY1" s="292"/>
      <c r="QZ1" s="292"/>
      <c r="RA1" s="292"/>
      <c r="RB1" s="292"/>
      <c r="RC1" s="292"/>
      <c r="RD1" s="292"/>
      <c r="RE1" s="292"/>
      <c r="RF1" s="292"/>
      <c r="RG1" s="292"/>
      <c r="RH1" s="292"/>
      <c r="RI1" s="292"/>
      <c r="RJ1" s="292"/>
      <c r="RK1" s="292"/>
      <c r="RL1" s="292"/>
      <c r="RM1" s="292"/>
      <c r="RN1" s="292"/>
      <c r="RO1" s="292"/>
      <c r="RP1" s="292"/>
      <c r="RQ1" s="292"/>
      <c r="RR1" s="292"/>
      <c r="RS1" s="292"/>
      <c r="RT1" s="292"/>
      <c r="RU1" s="292"/>
      <c r="RV1" s="292"/>
      <c r="RW1" s="292"/>
      <c r="RX1" s="292"/>
      <c r="RY1" s="292"/>
      <c r="RZ1" s="292"/>
      <c r="SA1" s="292"/>
      <c r="SB1" s="292"/>
      <c r="SC1" s="292"/>
      <c r="SD1" s="292"/>
      <c r="SE1" s="292"/>
      <c r="SF1" s="292"/>
      <c r="SG1" s="292"/>
      <c r="SH1" s="292"/>
      <c r="SI1" s="292"/>
      <c r="SJ1" s="292"/>
      <c r="SK1" s="292"/>
      <c r="SL1" s="292"/>
      <c r="SM1" s="292"/>
      <c r="SN1" s="292"/>
      <c r="SO1" s="292"/>
      <c r="SP1" s="292"/>
      <c r="SQ1" s="292"/>
      <c r="SR1" s="292"/>
      <c r="SS1" s="292"/>
      <c r="ST1" s="292"/>
      <c r="SU1" s="292"/>
      <c r="SV1" s="292"/>
      <c r="SW1" s="292"/>
      <c r="SX1" s="292"/>
      <c r="SY1" s="292"/>
      <c r="SZ1" s="292"/>
      <c r="TA1" s="292"/>
      <c r="TB1" s="292"/>
      <c r="TC1" s="292"/>
      <c r="TD1" s="292"/>
      <c r="TE1" s="292"/>
      <c r="TF1" s="292"/>
      <c r="TG1" s="292"/>
      <c r="TH1" s="292"/>
      <c r="TI1" s="292"/>
      <c r="TJ1" s="292"/>
      <c r="TK1" s="292"/>
      <c r="TL1" s="292"/>
      <c r="TM1" s="292"/>
      <c r="TN1" s="292"/>
      <c r="TO1" s="292"/>
      <c r="TP1" s="292"/>
      <c r="TQ1" s="292"/>
      <c r="TR1" s="292"/>
      <c r="TS1" s="292"/>
      <c r="TT1" s="292"/>
      <c r="TU1" s="292"/>
      <c r="TV1" s="292"/>
      <c r="TW1" s="292"/>
      <c r="TX1" s="292"/>
      <c r="TY1" s="292"/>
      <c r="TZ1" s="292"/>
      <c r="UA1" s="292"/>
      <c r="UB1" s="292"/>
      <c r="UC1" s="292"/>
      <c r="UD1" s="292"/>
      <c r="UE1" s="292"/>
      <c r="UF1" s="292"/>
      <c r="UG1" s="292"/>
      <c r="UH1" s="292"/>
      <c r="UI1" s="292"/>
      <c r="UJ1" s="292"/>
      <c r="UK1" s="292"/>
      <c r="UL1" s="292"/>
      <c r="UM1" s="292"/>
      <c r="UN1" s="292"/>
      <c r="UO1" s="292"/>
      <c r="UP1" s="292"/>
      <c r="UQ1" s="292"/>
      <c r="UR1" s="292"/>
      <c r="US1" s="292"/>
      <c r="UT1" s="292"/>
      <c r="UU1" s="292"/>
      <c r="UV1" s="292"/>
      <c r="UW1" s="292"/>
      <c r="UX1" s="292"/>
      <c r="UY1" s="292"/>
      <c r="UZ1" s="292"/>
      <c r="VA1" s="292"/>
      <c r="VB1" s="292"/>
      <c r="VC1" s="292"/>
      <c r="VD1" s="292"/>
      <c r="VE1" s="292"/>
      <c r="VF1" s="292"/>
      <c r="VG1" s="292"/>
      <c r="VH1" s="292"/>
      <c r="VI1" s="292"/>
      <c r="VJ1" s="292"/>
      <c r="VK1" s="292"/>
      <c r="VL1" s="292"/>
      <c r="VM1" s="292"/>
      <c r="VN1" s="292"/>
      <c r="VO1" s="292"/>
      <c r="VP1" s="292"/>
      <c r="VQ1" s="292"/>
      <c r="VR1" s="292"/>
      <c r="VS1" s="292"/>
      <c r="VT1" s="292"/>
      <c r="VU1" s="292"/>
      <c r="VV1" s="292"/>
      <c r="VW1" s="292"/>
      <c r="VX1" s="292"/>
      <c r="VY1" s="292"/>
      <c r="VZ1" s="292"/>
      <c r="WA1" s="292"/>
      <c r="WB1" s="292"/>
      <c r="WC1" s="292"/>
      <c r="WD1" s="292"/>
      <c r="WE1" s="292"/>
      <c r="WF1" s="292"/>
      <c r="WG1" s="292"/>
      <c r="WH1" s="292"/>
      <c r="WI1" s="292"/>
      <c r="WJ1" s="292"/>
      <c r="WK1" s="292"/>
      <c r="WL1" s="292"/>
      <c r="WM1" s="292"/>
      <c r="WN1" s="292"/>
      <c r="WO1" s="292"/>
      <c r="WP1" s="292"/>
      <c r="WQ1" s="292"/>
      <c r="WR1" s="292"/>
      <c r="WS1" s="292"/>
      <c r="WT1" s="292"/>
      <c r="WU1" s="292"/>
      <c r="WV1" s="292"/>
      <c r="WW1" s="292"/>
      <c r="WX1" s="292"/>
      <c r="WY1" s="292"/>
      <c r="WZ1" s="292"/>
      <c r="XA1" s="292"/>
      <c r="XB1" s="292"/>
      <c r="XC1" s="292"/>
      <c r="XD1" s="292"/>
      <c r="XE1" s="292"/>
      <c r="XF1" s="292"/>
      <c r="XG1" s="292"/>
      <c r="XH1" s="292"/>
      <c r="XI1" s="292"/>
      <c r="XJ1" s="292"/>
      <c r="XK1" s="292"/>
      <c r="XL1" s="292"/>
      <c r="XM1" s="292"/>
      <c r="XN1" s="292"/>
      <c r="XO1" s="292"/>
      <c r="XP1" s="292"/>
      <c r="XQ1" s="292"/>
      <c r="XR1" s="292"/>
      <c r="XS1" s="292"/>
      <c r="XT1" s="292"/>
      <c r="XU1" s="292"/>
      <c r="XV1" s="292"/>
      <c r="XW1" s="292"/>
      <c r="XX1" s="292"/>
      <c r="XY1" s="292"/>
      <c r="XZ1" s="292"/>
      <c r="YA1" s="292"/>
      <c r="YB1" s="292"/>
      <c r="YC1" s="292"/>
      <c r="YD1" s="292"/>
      <c r="YE1" s="292"/>
      <c r="YF1" s="292"/>
      <c r="YG1" s="292"/>
      <c r="YH1" s="292"/>
      <c r="YI1" s="292"/>
      <c r="YJ1" s="292"/>
      <c r="YK1" s="292"/>
      <c r="YL1" s="292"/>
      <c r="YM1" s="292"/>
      <c r="YN1" s="292"/>
      <c r="YO1" s="292"/>
      <c r="YP1" s="292"/>
      <c r="YQ1" s="292"/>
      <c r="YR1" s="292"/>
      <c r="YS1" s="292"/>
      <c r="YT1" s="292"/>
      <c r="YU1" s="292"/>
      <c r="YV1" s="292"/>
      <c r="YW1" s="292"/>
      <c r="YX1" s="292"/>
      <c r="YY1" s="292"/>
      <c r="YZ1" s="292"/>
      <c r="ZA1" s="292"/>
      <c r="ZB1" s="292"/>
      <c r="ZC1" s="292"/>
      <c r="ZD1" s="292"/>
      <c r="ZE1" s="292"/>
      <c r="ZF1" s="292"/>
      <c r="ZG1" s="292"/>
      <c r="ZH1" s="292"/>
      <c r="ZI1" s="292"/>
      <c r="ZJ1" s="292"/>
      <c r="ZK1" s="292"/>
      <c r="ZL1" s="292"/>
      <c r="ZM1" s="292"/>
      <c r="ZN1" s="292"/>
      <c r="ZO1" s="292"/>
      <c r="ZP1" s="292"/>
      <c r="ZQ1" s="292"/>
      <c r="ZR1" s="292"/>
      <c r="ZS1" s="292"/>
      <c r="ZT1" s="292"/>
      <c r="ZU1" s="292"/>
      <c r="ZV1" s="292"/>
      <c r="ZW1" s="292"/>
      <c r="ZX1" s="292"/>
      <c r="ZY1" s="292"/>
      <c r="ZZ1" s="292"/>
      <c r="AAA1" s="292"/>
      <c r="AAB1" s="292"/>
      <c r="AAC1" s="292"/>
      <c r="AAD1" s="292"/>
      <c r="AAE1" s="292"/>
      <c r="AAF1" s="292"/>
      <c r="AAG1" s="292"/>
      <c r="AAH1" s="292"/>
      <c r="AAI1" s="292"/>
      <c r="AAJ1" s="292"/>
      <c r="AAK1" s="292"/>
      <c r="AAL1" s="292"/>
      <c r="AAM1" s="292"/>
      <c r="AAN1" s="292"/>
      <c r="AAO1" s="292"/>
      <c r="AAP1" s="292"/>
      <c r="AAQ1" s="292"/>
      <c r="AAR1" s="292"/>
      <c r="AAS1" s="292"/>
      <c r="AAT1" s="292"/>
      <c r="AAU1" s="292"/>
      <c r="AAV1" s="292"/>
      <c r="AAW1" s="292"/>
      <c r="AAX1" s="292"/>
      <c r="AAY1" s="292"/>
      <c r="AAZ1" s="292"/>
      <c r="ABA1" s="292"/>
      <c r="ABB1" s="292"/>
      <c r="ABC1" s="292"/>
      <c r="ABD1" s="292"/>
      <c r="ABE1" s="292"/>
      <c r="ABF1" s="292"/>
      <c r="ABG1" s="292"/>
      <c r="ABH1" s="292"/>
      <c r="ABI1" s="292"/>
      <c r="ABJ1" s="292"/>
      <c r="ABK1" s="292"/>
      <c r="ABL1" s="292"/>
      <c r="ABM1" s="292"/>
      <c r="ABN1" s="292"/>
      <c r="ABO1" s="292"/>
      <c r="ABP1" s="292"/>
      <c r="ABQ1" s="292"/>
      <c r="ABR1" s="292"/>
      <c r="ABS1" s="292"/>
      <c r="ABT1" s="292"/>
      <c r="ABU1" s="292"/>
      <c r="ABV1" s="292"/>
      <c r="ABW1" s="292"/>
      <c r="ABX1" s="292"/>
      <c r="ABY1" s="292"/>
      <c r="ABZ1" s="292"/>
      <c r="ACA1" s="292"/>
      <c r="ACB1" s="292"/>
      <c r="ACC1" s="292"/>
      <c r="ACD1" s="292"/>
      <c r="ACE1" s="292"/>
      <c r="ACF1" s="292"/>
      <c r="ACG1" s="292"/>
      <c r="ACH1" s="292"/>
      <c r="ACI1" s="292"/>
      <c r="ACJ1" s="292"/>
      <c r="ACK1" s="292"/>
      <c r="ACL1" s="292"/>
      <c r="ACM1" s="292"/>
      <c r="ACN1" s="292"/>
      <c r="ACO1" s="292"/>
      <c r="ACP1" s="292"/>
      <c r="ACQ1" s="292"/>
      <c r="ACR1" s="292"/>
      <c r="ACS1" s="292"/>
      <c r="ACT1" s="292"/>
      <c r="ACU1" s="292"/>
      <c r="ACV1" s="292"/>
      <c r="ACW1" s="292"/>
      <c r="ACX1" s="292"/>
      <c r="ACY1" s="292"/>
      <c r="ACZ1" s="292"/>
      <c r="ADA1" s="292"/>
      <c r="ADB1" s="292"/>
      <c r="ADC1" s="292"/>
      <c r="ADD1" s="292"/>
      <c r="ADE1" s="292"/>
      <c r="ADF1" s="292"/>
      <c r="ADG1" s="292"/>
      <c r="ADH1" s="292"/>
      <c r="ADI1" s="292"/>
      <c r="ADJ1" s="292"/>
      <c r="ADK1" s="292"/>
      <c r="ADL1" s="292"/>
      <c r="ADM1" s="292"/>
      <c r="ADN1" s="292"/>
      <c r="ADO1" s="292"/>
      <c r="ADP1" s="292"/>
      <c r="ADQ1" s="292"/>
      <c r="ADR1" s="292"/>
      <c r="ADS1" s="292"/>
      <c r="ADT1" s="292"/>
      <c r="ADU1" s="292"/>
      <c r="ADV1" s="292"/>
      <c r="ADW1" s="292"/>
      <c r="ADX1" s="292"/>
      <c r="ADY1" s="292"/>
      <c r="ADZ1" s="292"/>
      <c r="AEA1" s="292"/>
      <c r="AEB1" s="292"/>
      <c r="AEC1" s="292"/>
      <c r="AED1" s="292"/>
      <c r="AEE1" s="292"/>
      <c r="AEF1" s="292"/>
      <c r="AEG1" s="292"/>
      <c r="AEH1" s="292"/>
      <c r="AEI1" s="292"/>
      <c r="AEJ1" s="292"/>
      <c r="AEK1" s="292"/>
      <c r="AEL1" s="292"/>
      <c r="AEM1" s="292"/>
      <c r="AEN1" s="292"/>
      <c r="AEO1" s="292"/>
      <c r="AEP1" s="292"/>
      <c r="AEQ1" s="292"/>
      <c r="AER1" s="292"/>
      <c r="AES1" s="292"/>
      <c r="AET1" s="292"/>
      <c r="AEU1" s="292"/>
      <c r="AEV1" s="292"/>
      <c r="AEW1" s="292"/>
      <c r="AEX1" s="292"/>
      <c r="AEY1" s="292"/>
      <c r="AEZ1" s="292"/>
      <c r="AFA1" s="292"/>
      <c r="AFB1" s="292"/>
      <c r="AFC1" s="292"/>
      <c r="AFD1" s="292"/>
      <c r="AFE1" s="292"/>
      <c r="AFF1" s="292"/>
      <c r="AFG1" s="292"/>
      <c r="AFH1" s="292"/>
      <c r="AFI1" s="292"/>
      <c r="AFJ1" s="292"/>
      <c r="AFK1" s="292"/>
      <c r="AFL1" s="292"/>
      <c r="AFM1" s="292"/>
      <c r="AFN1" s="292"/>
      <c r="AFO1" s="292"/>
      <c r="AFP1" s="292"/>
      <c r="AFQ1" s="292"/>
      <c r="AFR1" s="292"/>
      <c r="AFS1" s="292"/>
      <c r="AFT1" s="292"/>
      <c r="AFU1" s="292"/>
      <c r="AFV1" s="292"/>
      <c r="AFW1" s="292"/>
      <c r="AFX1" s="292"/>
      <c r="AFY1" s="292"/>
      <c r="AFZ1" s="292"/>
      <c r="AGA1" s="292"/>
      <c r="AGB1" s="292"/>
      <c r="AGC1" s="292"/>
      <c r="AGD1" s="292"/>
      <c r="AGE1" s="292"/>
      <c r="AGF1" s="292"/>
      <c r="AGG1" s="292"/>
      <c r="AGH1" s="292"/>
      <c r="AGI1" s="292"/>
      <c r="AGJ1" s="292"/>
      <c r="AGK1" s="292"/>
      <c r="AGL1" s="292"/>
      <c r="AGM1" s="292"/>
      <c r="AGN1" s="292"/>
      <c r="AGO1" s="292"/>
      <c r="AGP1" s="292"/>
      <c r="AGQ1" s="292"/>
      <c r="AGR1" s="292"/>
      <c r="AGS1" s="292"/>
      <c r="AGT1" s="292"/>
      <c r="AGU1" s="292"/>
      <c r="AGV1" s="292"/>
      <c r="AGW1" s="292"/>
      <c r="AGX1" s="292"/>
      <c r="AGY1" s="292"/>
      <c r="AGZ1" s="292"/>
      <c r="AHA1" s="292"/>
      <c r="AHB1" s="292"/>
      <c r="AHC1" s="292"/>
      <c r="AHD1" s="292"/>
      <c r="AHE1" s="292"/>
      <c r="AHF1" s="292"/>
      <c r="AHG1" s="292"/>
      <c r="AHH1" s="292"/>
      <c r="AHI1" s="292"/>
      <c r="AHJ1" s="292"/>
      <c r="AHK1" s="292"/>
      <c r="AHL1" s="292"/>
      <c r="AHM1" s="292"/>
      <c r="AHN1" s="292"/>
      <c r="AHO1" s="292"/>
      <c r="AHP1" s="292"/>
      <c r="AHQ1" s="292"/>
      <c r="AHR1" s="292"/>
      <c r="AHS1" s="292"/>
      <c r="AHT1" s="292"/>
      <c r="AHU1" s="292"/>
      <c r="AHV1" s="292"/>
      <c r="AHW1" s="292"/>
      <c r="AHX1" s="292"/>
      <c r="AHY1" s="292"/>
      <c r="AHZ1" s="292"/>
      <c r="AIA1" s="292"/>
      <c r="AIB1" s="292"/>
      <c r="AIC1" s="292"/>
      <c r="AID1" s="292"/>
      <c r="AIE1" s="292"/>
      <c r="AIF1" s="292"/>
      <c r="AIG1" s="292"/>
      <c r="AIH1" s="292"/>
      <c r="AII1" s="292"/>
      <c r="AIJ1" s="292"/>
      <c r="AIK1" s="292"/>
      <c r="AIL1" s="292"/>
      <c r="AIM1" s="292"/>
      <c r="AIN1" s="292"/>
      <c r="AIO1" s="292"/>
      <c r="AIP1" s="292"/>
      <c r="AIQ1" s="292"/>
      <c r="AIR1" s="292"/>
      <c r="AIS1" s="292"/>
      <c r="AIT1" s="292"/>
      <c r="AIU1" s="292"/>
      <c r="AIV1" s="292"/>
      <c r="AIW1" s="292"/>
      <c r="AIX1" s="292"/>
      <c r="AIY1" s="292"/>
      <c r="AIZ1" s="292"/>
      <c r="AJA1" s="292"/>
      <c r="AJB1" s="292"/>
      <c r="AJC1" s="292"/>
      <c r="AJD1" s="292"/>
      <c r="AJE1" s="292"/>
      <c r="AJF1" s="292"/>
      <c r="AJG1" s="292"/>
      <c r="AJH1" s="292"/>
      <c r="AJI1" s="292"/>
      <c r="AJJ1" s="292"/>
      <c r="AJK1" s="292"/>
      <c r="AJL1" s="292"/>
      <c r="AJM1" s="292"/>
      <c r="AJN1" s="292"/>
      <c r="AJO1" s="292"/>
      <c r="AJP1" s="292"/>
      <c r="AJQ1" s="292"/>
      <c r="AJR1" s="292"/>
      <c r="AJS1" s="292"/>
      <c r="AJT1" s="292"/>
      <c r="AJU1" s="292"/>
      <c r="AJV1" s="292"/>
      <c r="AJW1" s="292"/>
      <c r="AJX1" s="292"/>
      <c r="AJY1" s="292"/>
      <c r="AJZ1" s="292"/>
      <c r="AKA1" s="292"/>
      <c r="AKB1" s="292"/>
      <c r="AKC1" s="292"/>
      <c r="AKD1" s="292"/>
      <c r="AKE1" s="292"/>
      <c r="AKF1" s="292"/>
      <c r="AKG1" s="292"/>
      <c r="AKH1" s="292"/>
      <c r="AKI1" s="292"/>
      <c r="AKJ1" s="292"/>
      <c r="AKK1" s="292"/>
      <c r="AKL1" s="292"/>
      <c r="AKM1" s="292"/>
      <c r="AKN1" s="292"/>
      <c r="AKO1" s="292"/>
      <c r="AKP1" s="292"/>
      <c r="AKQ1" s="292"/>
      <c r="AKR1" s="292"/>
      <c r="AKS1" s="292"/>
      <c r="AKT1" s="292"/>
      <c r="AKU1" s="292"/>
      <c r="AKV1" s="292"/>
      <c r="AKW1" s="292"/>
      <c r="AKX1" s="292"/>
      <c r="AKY1" s="292"/>
      <c r="AKZ1" s="292"/>
      <c r="ALA1" s="292"/>
      <c r="ALB1" s="292"/>
      <c r="ALC1" s="292"/>
      <c r="ALD1" s="292"/>
      <c r="ALE1" s="292"/>
      <c r="ALF1" s="292"/>
      <c r="ALG1" s="292"/>
      <c r="ALH1" s="292"/>
      <c r="ALI1" s="292"/>
      <c r="ALJ1" s="292"/>
      <c r="ALK1" s="292"/>
      <c r="ALL1" s="292"/>
      <c r="ALM1" s="292"/>
      <c r="ALN1" s="292"/>
      <c r="ALO1" s="292"/>
      <c r="ALP1" s="292"/>
      <c r="ALQ1" s="292"/>
      <c r="ALR1" s="292"/>
      <c r="ALS1" s="292"/>
      <c r="ALT1" s="292"/>
      <c r="ALU1" s="292"/>
      <c r="ALV1" s="292"/>
      <c r="ALW1" s="292"/>
      <c r="ALX1" s="292"/>
      <c r="ALY1" s="292"/>
      <c r="ALZ1" s="292"/>
      <c r="AMA1" s="292"/>
      <c r="AMB1" s="292"/>
      <c r="AMC1" s="292"/>
      <c r="AMD1" s="292"/>
      <c r="AME1" s="292"/>
      <c r="AMF1" s="292"/>
      <c r="AMG1" s="292"/>
      <c r="AMH1" s="292"/>
      <c r="AMI1" s="292"/>
      <c r="AMJ1" s="292"/>
      <c r="AMK1" s="292"/>
      <c r="AML1" s="292"/>
      <c r="AMM1" s="292"/>
      <c r="AMN1" s="292"/>
      <c r="AMO1" s="292"/>
      <c r="AMP1" s="292"/>
      <c r="AMQ1" s="292"/>
      <c r="AMR1" s="292"/>
      <c r="AMS1" s="292"/>
      <c r="AMT1" s="292"/>
      <c r="AMU1" s="292"/>
      <c r="AMV1" s="292"/>
      <c r="AMW1" s="292"/>
      <c r="AMX1" s="292"/>
      <c r="AMY1" s="292"/>
      <c r="AMZ1" s="292"/>
      <c r="ANA1" s="292"/>
      <c r="ANB1" s="292"/>
      <c r="ANC1" s="292"/>
      <c r="AND1" s="292"/>
      <c r="ANE1" s="292"/>
      <c r="ANF1" s="292"/>
      <c r="ANG1" s="292"/>
      <c r="ANH1" s="292"/>
      <c r="ANI1" s="292"/>
      <c r="ANJ1" s="292"/>
      <c r="ANK1" s="292"/>
      <c r="ANL1" s="292"/>
      <c r="ANM1" s="292"/>
      <c r="ANN1" s="292"/>
      <c r="ANO1" s="292"/>
      <c r="ANP1" s="292"/>
      <c r="ANQ1" s="292"/>
      <c r="ANR1" s="292"/>
      <c r="ANS1" s="292"/>
      <c r="ANT1" s="292"/>
      <c r="ANU1" s="292"/>
      <c r="ANV1" s="292"/>
      <c r="ANW1" s="292"/>
      <c r="ANX1" s="292"/>
      <c r="ANY1" s="292"/>
      <c r="ANZ1" s="292"/>
      <c r="AOA1" s="292"/>
      <c r="AOB1" s="292"/>
      <c r="AOC1" s="292"/>
      <c r="AOD1" s="292"/>
      <c r="AOE1" s="292"/>
      <c r="AOF1" s="292"/>
      <c r="AOG1" s="292"/>
      <c r="AOH1" s="292"/>
      <c r="AOI1" s="292"/>
      <c r="AOJ1" s="292"/>
      <c r="AOK1" s="292"/>
      <c r="AOL1" s="292"/>
      <c r="AOM1" s="292"/>
      <c r="AON1" s="292"/>
      <c r="AOO1" s="292"/>
      <c r="AOP1" s="292"/>
      <c r="AOQ1" s="292"/>
      <c r="AOR1" s="292"/>
      <c r="AOS1" s="292"/>
      <c r="AOT1" s="292"/>
      <c r="AOU1" s="292"/>
      <c r="AOV1" s="292"/>
      <c r="AOW1" s="292"/>
      <c r="AOX1" s="292"/>
      <c r="AOY1" s="292"/>
      <c r="AOZ1" s="292"/>
      <c r="APA1" s="292"/>
      <c r="APB1" s="292"/>
      <c r="APC1" s="292"/>
      <c r="APD1" s="292"/>
      <c r="APE1" s="292"/>
      <c r="APF1" s="292"/>
      <c r="APG1" s="292"/>
      <c r="APH1" s="292"/>
      <c r="API1" s="292"/>
      <c r="APJ1" s="292"/>
      <c r="APK1" s="292"/>
      <c r="APL1" s="292"/>
      <c r="APM1" s="292"/>
      <c r="APN1" s="292"/>
      <c r="APO1" s="292"/>
      <c r="APP1" s="292"/>
      <c r="APQ1" s="292"/>
      <c r="APR1" s="292"/>
      <c r="APS1" s="292"/>
      <c r="APT1" s="292"/>
      <c r="APU1" s="292"/>
      <c r="APV1" s="292"/>
      <c r="APW1" s="292"/>
      <c r="APX1" s="292"/>
      <c r="APY1" s="292"/>
      <c r="APZ1" s="292"/>
      <c r="AQA1" s="292"/>
      <c r="AQB1" s="292"/>
      <c r="AQC1" s="292"/>
      <c r="AQD1" s="292"/>
      <c r="AQE1" s="292"/>
      <c r="AQF1" s="292"/>
      <c r="AQG1" s="292"/>
      <c r="AQH1" s="292"/>
      <c r="AQI1" s="292"/>
      <c r="AQJ1" s="292"/>
      <c r="AQK1" s="292"/>
      <c r="AQL1" s="292"/>
      <c r="AQM1" s="292"/>
      <c r="AQN1" s="292"/>
      <c r="AQO1" s="292"/>
      <c r="AQP1" s="292"/>
      <c r="AQQ1" s="292"/>
      <c r="AQR1" s="292"/>
      <c r="AQS1" s="292"/>
      <c r="AQT1" s="292"/>
      <c r="AQU1" s="292"/>
      <c r="AQV1" s="292"/>
      <c r="AQW1" s="292"/>
      <c r="AQX1" s="292"/>
      <c r="AQY1" s="292"/>
      <c r="AQZ1" s="292"/>
      <c r="ARA1" s="292"/>
      <c r="ARB1" s="292"/>
      <c r="ARC1" s="292"/>
      <c r="ARD1" s="292"/>
      <c r="ARE1" s="292"/>
      <c r="ARF1" s="292"/>
      <c r="ARG1" s="292"/>
      <c r="ARH1" s="292"/>
      <c r="ARI1" s="292"/>
      <c r="ARJ1" s="292"/>
      <c r="ARK1" s="292"/>
      <c r="ARL1" s="292"/>
      <c r="ARM1" s="292"/>
      <c r="ARN1" s="292"/>
      <c r="ARO1" s="292"/>
      <c r="ARP1" s="292"/>
      <c r="ARQ1" s="292"/>
      <c r="ARR1" s="292"/>
      <c r="ARS1" s="292"/>
      <c r="ART1" s="292"/>
      <c r="ARU1" s="292"/>
      <c r="ARV1" s="292"/>
      <c r="ARW1" s="292"/>
      <c r="ARX1" s="292"/>
      <c r="ARY1" s="292"/>
      <c r="ARZ1" s="292"/>
      <c r="ASA1" s="292"/>
      <c r="ASB1" s="292"/>
      <c r="ASC1" s="292"/>
      <c r="ASD1" s="292"/>
      <c r="ASE1" s="292"/>
      <c r="ASF1" s="292"/>
      <c r="ASG1" s="292"/>
      <c r="ASH1" s="292"/>
      <c r="ASI1" s="292"/>
      <c r="ASJ1" s="292"/>
      <c r="ASK1" s="292"/>
      <c r="ASL1" s="292"/>
      <c r="ASM1" s="292"/>
      <c r="ASN1" s="292"/>
      <c r="ASO1" s="292"/>
      <c r="ASP1" s="292"/>
      <c r="ASQ1" s="292"/>
      <c r="ASR1" s="292"/>
      <c r="ASS1" s="292"/>
      <c r="AST1" s="292"/>
      <c r="ASU1" s="292"/>
      <c r="ASV1" s="292"/>
      <c r="ASW1" s="292"/>
      <c r="ASX1" s="292"/>
      <c r="ASY1" s="292"/>
      <c r="ASZ1" s="292"/>
      <c r="ATA1" s="292"/>
      <c r="ATB1" s="292"/>
      <c r="ATC1" s="292"/>
      <c r="ATD1" s="292"/>
      <c r="ATE1" s="292"/>
      <c r="ATF1" s="292"/>
      <c r="ATG1" s="292"/>
      <c r="ATH1" s="292"/>
      <c r="ATI1" s="292"/>
      <c r="ATJ1" s="292"/>
      <c r="ATK1" s="292"/>
      <c r="ATL1" s="292"/>
      <c r="ATM1" s="292"/>
      <c r="ATN1" s="292"/>
      <c r="ATO1" s="292"/>
      <c r="ATP1" s="292"/>
      <c r="ATQ1" s="292"/>
      <c r="ATR1" s="292"/>
      <c r="ATS1" s="292"/>
      <c r="ATT1" s="292"/>
      <c r="ATU1" s="292"/>
      <c r="ATV1" s="292"/>
      <c r="ATW1" s="292"/>
      <c r="ATX1" s="292"/>
      <c r="ATY1" s="292"/>
      <c r="ATZ1" s="292"/>
      <c r="AUA1" s="292"/>
      <c r="AUB1" s="292"/>
      <c r="AUC1" s="292"/>
      <c r="AUD1" s="292"/>
      <c r="AUE1" s="292"/>
      <c r="AUF1" s="292"/>
      <c r="AUG1" s="292"/>
      <c r="AUH1" s="292"/>
      <c r="AUI1" s="292"/>
      <c r="AUJ1" s="292"/>
      <c r="AUK1" s="292"/>
      <c r="AUL1" s="292"/>
      <c r="AUM1" s="292"/>
      <c r="AUN1" s="292"/>
      <c r="AUO1" s="292"/>
      <c r="AUP1" s="292"/>
      <c r="AUQ1" s="292"/>
      <c r="AUR1" s="292"/>
      <c r="AUS1" s="292"/>
      <c r="AUT1" s="292"/>
      <c r="AUU1" s="292"/>
      <c r="AUV1" s="292"/>
      <c r="AUW1" s="292"/>
      <c r="AUX1" s="292"/>
      <c r="AUY1" s="292"/>
      <c r="AUZ1" s="292"/>
      <c r="AVA1" s="292"/>
      <c r="AVB1" s="292"/>
      <c r="AVC1" s="292"/>
      <c r="AVD1" s="292"/>
      <c r="AVE1" s="292"/>
      <c r="AVF1" s="292"/>
      <c r="AVG1" s="292"/>
      <c r="AVH1" s="292"/>
      <c r="AVI1" s="292"/>
      <c r="AVJ1" s="292"/>
      <c r="AVK1" s="292"/>
      <c r="AVL1" s="292"/>
      <c r="AVM1" s="292"/>
      <c r="AVN1" s="292"/>
      <c r="AVO1" s="292"/>
      <c r="AVP1" s="292"/>
      <c r="AVQ1" s="292"/>
      <c r="AVR1" s="292"/>
      <c r="AVS1" s="292"/>
      <c r="AVT1" s="292"/>
      <c r="AVU1" s="292"/>
      <c r="AVV1" s="292"/>
      <c r="AVW1" s="292"/>
      <c r="AVX1" s="292"/>
      <c r="AVY1" s="292"/>
      <c r="AVZ1" s="292"/>
      <c r="AWA1" s="292"/>
      <c r="AWB1" s="292"/>
      <c r="AWC1" s="292"/>
      <c r="AWD1" s="292"/>
      <c r="AWE1" s="292"/>
      <c r="AWF1" s="292"/>
      <c r="AWG1" s="292"/>
      <c r="AWH1" s="292"/>
      <c r="AWI1" s="292"/>
      <c r="AWJ1" s="292"/>
      <c r="AWK1" s="292"/>
      <c r="AWL1" s="292"/>
      <c r="AWM1" s="292"/>
      <c r="AWN1" s="292"/>
      <c r="AWO1" s="292"/>
      <c r="AWP1" s="292"/>
      <c r="AWQ1" s="292"/>
      <c r="AWR1" s="292"/>
      <c r="AWS1" s="292"/>
      <c r="AWT1" s="292"/>
      <c r="AWU1" s="292"/>
      <c r="AWV1" s="292"/>
      <c r="AWW1" s="292"/>
      <c r="AWX1" s="292"/>
      <c r="AWY1" s="292"/>
      <c r="AWZ1" s="292"/>
      <c r="AXA1" s="292"/>
      <c r="AXB1" s="292"/>
      <c r="AXC1" s="292"/>
      <c r="AXD1" s="292"/>
      <c r="AXE1" s="292"/>
      <c r="AXF1" s="292"/>
      <c r="AXG1" s="292"/>
      <c r="AXH1" s="292"/>
      <c r="AXI1" s="292"/>
      <c r="AXJ1" s="292"/>
      <c r="AXK1" s="292"/>
      <c r="AXL1" s="292"/>
      <c r="AXM1" s="292"/>
      <c r="AXN1" s="292"/>
      <c r="AXO1" s="292"/>
      <c r="AXP1" s="292"/>
      <c r="AXQ1" s="292"/>
      <c r="AXR1" s="292"/>
      <c r="AXS1" s="292"/>
      <c r="AXT1" s="292"/>
      <c r="AXU1" s="292"/>
      <c r="AXV1" s="292"/>
      <c r="AXW1" s="292"/>
      <c r="AXX1" s="292"/>
      <c r="AXY1" s="292"/>
      <c r="AXZ1" s="292"/>
      <c r="AYA1" s="292"/>
      <c r="AYB1" s="292"/>
      <c r="AYC1" s="292"/>
      <c r="AYD1" s="292"/>
      <c r="AYE1" s="292"/>
      <c r="AYF1" s="292"/>
      <c r="AYG1" s="292"/>
      <c r="AYH1" s="292"/>
      <c r="AYI1" s="292"/>
      <c r="AYJ1" s="292"/>
      <c r="AYK1" s="292"/>
      <c r="AYL1" s="292"/>
      <c r="AYM1" s="292"/>
      <c r="AYN1" s="292"/>
      <c r="AYO1" s="292"/>
      <c r="AYP1" s="292"/>
      <c r="AYQ1" s="292"/>
      <c r="AYR1" s="292"/>
      <c r="AYS1" s="292"/>
      <c r="AYT1" s="292"/>
      <c r="AYU1" s="292"/>
      <c r="AYV1" s="292"/>
      <c r="AYW1" s="292"/>
      <c r="AYX1" s="292"/>
      <c r="AYY1" s="292"/>
      <c r="AYZ1" s="292"/>
      <c r="AZA1" s="292"/>
      <c r="AZB1" s="292"/>
      <c r="AZC1" s="292"/>
      <c r="AZD1" s="292"/>
      <c r="AZE1" s="292"/>
      <c r="AZF1" s="292"/>
      <c r="AZG1" s="292"/>
      <c r="AZH1" s="292"/>
      <c r="AZI1" s="292"/>
      <c r="AZJ1" s="292"/>
      <c r="AZK1" s="292"/>
      <c r="AZL1" s="292"/>
      <c r="AZM1" s="292"/>
      <c r="AZN1" s="292"/>
      <c r="AZO1" s="292"/>
      <c r="AZP1" s="292"/>
      <c r="AZQ1" s="292"/>
      <c r="AZR1" s="292"/>
      <c r="AZS1" s="292"/>
      <c r="AZT1" s="292"/>
      <c r="AZU1" s="292"/>
      <c r="AZV1" s="292"/>
      <c r="AZW1" s="292"/>
      <c r="AZX1" s="292"/>
      <c r="AZY1" s="292"/>
      <c r="AZZ1" s="292"/>
      <c r="BAA1" s="292"/>
      <c r="BAB1" s="292"/>
      <c r="BAC1" s="292"/>
      <c r="BAD1" s="292"/>
      <c r="BAE1" s="292"/>
      <c r="BAF1" s="292"/>
      <c r="BAG1" s="292"/>
      <c r="BAH1" s="292"/>
      <c r="BAI1" s="292"/>
      <c r="BAJ1" s="292"/>
      <c r="BAK1" s="292"/>
      <c r="BAL1" s="292"/>
      <c r="BAM1" s="292"/>
      <c r="BAN1" s="292"/>
      <c r="BAO1" s="292"/>
      <c r="BAP1" s="292"/>
      <c r="BAQ1" s="292"/>
      <c r="BAR1" s="292"/>
      <c r="BAS1" s="292"/>
      <c r="BAT1" s="292"/>
      <c r="BAU1" s="292"/>
      <c r="BAV1" s="292"/>
      <c r="BAW1" s="292"/>
      <c r="BAX1" s="292"/>
      <c r="BAY1" s="292"/>
      <c r="BAZ1" s="292"/>
      <c r="BBA1" s="292"/>
      <c r="BBB1" s="292"/>
      <c r="BBC1" s="292"/>
      <c r="BBD1" s="292"/>
      <c r="BBE1" s="292"/>
      <c r="BBF1" s="292"/>
      <c r="BBG1" s="292"/>
      <c r="BBH1" s="292"/>
      <c r="BBI1" s="292"/>
      <c r="BBJ1" s="292"/>
      <c r="BBK1" s="292"/>
      <c r="BBL1" s="292"/>
      <c r="BBM1" s="292"/>
      <c r="BBN1" s="292"/>
      <c r="BBO1" s="292"/>
      <c r="BBP1" s="292"/>
      <c r="BBQ1" s="292"/>
      <c r="BBR1" s="292"/>
      <c r="BBS1" s="292"/>
      <c r="BBT1" s="292"/>
      <c r="BBU1" s="292"/>
      <c r="BBV1" s="292"/>
      <c r="BBW1" s="292"/>
      <c r="BBX1" s="292"/>
      <c r="BBY1" s="292"/>
      <c r="BBZ1" s="292"/>
      <c r="BCA1" s="292"/>
      <c r="BCB1" s="292"/>
      <c r="BCC1" s="292"/>
      <c r="BCD1" s="292"/>
      <c r="BCE1" s="292"/>
      <c r="BCF1" s="292"/>
      <c r="BCG1" s="292"/>
      <c r="BCH1" s="292"/>
      <c r="BCI1" s="292"/>
      <c r="BCJ1" s="292"/>
      <c r="BCK1" s="292"/>
      <c r="BCL1" s="292"/>
      <c r="BCM1" s="292"/>
      <c r="BCN1" s="292"/>
      <c r="BCO1" s="292"/>
      <c r="BCP1" s="292"/>
      <c r="BCQ1" s="292"/>
      <c r="BCR1" s="292"/>
      <c r="BCS1" s="292"/>
      <c r="BCT1" s="292"/>
      <c r="BCU1" s="292"/>
      <c r="BCV1" s="292"/>
      <c r="BCW1" s="292"/>
      <c r="BCX1" s="292"/>
      <c r="BCY1" s="292"/>
      <c r="BCZ1" s="292"/>
      <c r="BDA1" s="292"/>
      <c r="BDB1" s="292"/>
      <c r="BDC1" s="292"/>
      <c r="BDD1" s="292"/>
      <c r="BDE1" s="292"/>
      <c r="BDF1" s="292"/>
      <c r="BDG1" s="292"/>
      <c r="BDH1" s="292"/>
      <c r="BDI1" s="292"/>
      <c r="BDJ1" s="292"/>
      <c r="BDK1" s="292"/>
      <c r="BDL1" s="292"/>
      <c r="BDM1" s="292"/>
      <c r="BDN1" s="292"/>
      <c r="BDO1" s="292"/>
      <c r="BDP1" s="292"/>
      <c r="BDQ1" s="292"/>
      <c r="BDR1" s="292"/>
      <c r="BDS1" s="292"/>
      <c r="BDT1" s="292"/>
      <c r="BDU1" s="292"/>
      <c r="BDV1" s="292"/>
      <c r="BDW1" s="292"/>
      <c r="BDX1" s="292"/>
      <c r="BDY1" s="292"/>
      <c r="BDZ1" s="292"/>
      <c r="BEA1" s="292"/>
      <c r="BEB1" s="292"/>
      <c r="BEC1" s="292"/>
      <c r="BED1" s="292"/>
      <c r="BEE1" s="292"/>
      <c r="BEF1" s="292"/>
      <c r="BEG1" s="292"/>
      <c r="BEH1" s="292"/>
      <c r="BEI1" s="292"/>
      <c r="BEJ1" s="292"/>
      <c r="BEK1" s="292"/>
      <c r="BEL1" s="292"/>
      <c r="BEM1" s="292"/>
      <c r="BEN1" s="292"/>
      <c r="BEO1" s="292"/>
      <c r="BEP1" s="292"/>
      <c r="BEQ1" s="292"/>
      <c r="BER1" s="292"/>
      <c r="BES1" s="292"/>
      <c r="BET1" s="292"/>
      <c r="BEU1" s="292"/>
      <c r="BEV1" s="292"/>
      <c r="BEW1" s="292"/>
      <c r="BEX1" s="292"/>
      <c r="BEY1" s="292"/>
      <c r="BEZ1" s="292"/>
      <c r="BFA1" s="292"/>
      <c r="BFB1" s="292"/>
      <c r="BFC1" s="292"/>
      <c r="BFD1" s="292"/>
      <c r="BFE1" s="292"/>
      <c r="BFF1" s="292"/>
      <c r="BFG1" s="292"/>
      <c r="BFH1" s="292"/>
      <c r="BFI1" s="292"/>
      <c r="BFJ1" s="292"/>
      <c r="BFK1" s="292"/>
      <c r="BFL1" s="292"/>
      <c r="BFM1" s="292"/>
      <c r="BFN1" s="292"/>
      <c r="BFO1" s="292"/>
      <c r="BFP1" s="292"/>
      <c r="BFQ1" s="292"/>
      <c r="BFR1" s="292"/>
      <c r="BFS1" s="292"/>
      <c r="BFT1" s="292"/>
      <c r="BFU1" s="292"/>
      <c r="BFV1" s="292"/>
      <c r="BFW1" s="292"/>
      <c r="BFX1" s="292"/>
      <c r="BFY1" s="292"/>
      <c r="BFZ1" s="292"/>
      <c r="BGA1" s="292"/>
      <c r="BGB1" s="292"/>
      <c r="BGC1" s="292"/>
      <c r="BGD1" s="292"/>
      <c r="BGE1" s="292"/>
      <c r="BGF1" s="292"/>
      <c r="BGG1" s="292"/>
      <c r="BGH1" s="292"/>
      <c r="BGI1" s="292"/>
      <c r="BGJ1" s="292"/>
      <c r="BGK1" s="292"/>
      <c r="BGL1" s="292"/>
      <c r="BGM1" s="292"/>
      <c r="BGN1" s="292"/>
      <c r="BGO1" s="292"/>
      <c r="BGP1" s="292"/>
      <c r="BGQ1" s="292"/>
      <c r="BGR1" s="292"/>
      <c r="BGS1" s="292"/>
      <c r="BGT1" s="292"/>
      <c r="BGU1" s="292"/>
      <c r="BGV1" s="292"/>
      <c r="BGW1" s="292"/>
      <c r="BGX1" s="292"/>
      <c r="BGY1" s="292"/>
      <c r="BGZ1" s="292"/>
      <c r="BHA1" s="292"/>
      <c r="BHB1" s="292"/>
      <c r="BHC1" s="292"/>
      <c r="BHD1" s="292"/>
      <c r="BHE1" s="292"/>
      <c r="BHF1" s="292"/>
      <c r="BHG1" s="292"/>
      <c r="BHH1" s="292"/>
      <c r="BHI1" s="292"/>
      <c r="BHJ1" s="292"/>
      <c r="BHK1" s="292"/>
      <c r="BHL1" s="292"/>
      <c r="BHM1" s="292"/>
      <c r="BHN1" s="292"/>
      <c r="BHO1" s="292"/>
      <c r="BHP1" s="292"/>
      <c r="BHQ1" s="292"/>
      <c r="BHR1" s="292"/>
      <c r="BHS1" s="292"/>
      <c r="BHT1" s="292"/>
      <c r="BHU1" s="292"/>
      <c r="BHV1" s="292"/>
      <c r="BHW1" s="292"/>
      <c r="BHX1" s="292"/>
      <c r="BHY1" s="292"/>
      <c r="BHZ1" s="292"/>
      <c r="BIA1" s="292"/>
      <c r="BIB1" s="292"/>
      <c r="BIC1" s="292"/>
      <c r="BID1" s="292"/>
      <c r="BIE1" s="292"/>
      <c r="BIF1" s="292"/>
      <c r="BIG1" s="292"/>
      <c r="BIH1" s="292"/>
      <c r="BII1" s="292"/>
      <c r="BIJ1" s="292"/>
      <c r="BIK1" s="292"/>
      <c r="BIL1" s="292"/>
      <c r="BIM1" s="292"/>
      <c r="BIN1" s="292"/>
      <c r="BIO1" s="292"/>
      <c r="BIP1" s="292"/>
      <c r="BIQ1" s="292"/>
      <c r="BIR1" s="292"/>
      <c r="BIS1" s="292"/>
      <c r="BIT1" s="292"/>
      <c r="BIU1" s="292"/>
      <c r="BIV1" s="292"/>
      <c r="BIW1" s="292"/>
      <c r="BIX1" s="292"/>
      <c r="BIY1" s="292"/>
      <c r="BIZ1" s="292"/>
      <c r="BJA1" s="292"/>
      <c r="BJB1" s="292"/>
      <c r="BJC1" s="292"/>
      <c r="BJD1" s="292"/>
      <c r="BJE1" s="292"/>
      <c r="BJF1" s="292"/>
      <c r="BJG1" s="292"/>
      <c r="BJH1" s="292"/>
      <c r="BJI1" s="292"/>
      <c r="BJJ1" s="292"/>
      <c r="BJK1" s="292"/>
      <c r="BJL1" s="292"/>
      <c r="BJM1" s="292"/>
      <c r="BJN1" s="292"/>
      <c r="BJO1" s="292"/>
      <c r="BJP1" s="292"/>
      <c r="BJQ1" s="292"/>
      <c r="BJR1" s="292"/>
      <c r="BJS1" s="292"/>
      <c r="BJT1" s="292"/>
      <c r="BJU1" s="292"/>
      <c r="BJV1" s="292"/>
      <c r="BJW1" s="292"/>
      <c r="BJX1" s="292"/>
      <c r="BJY1" s="292"/>
      <c r="BJZ1" s="292"/>
      <c r="BKA1" s="292"/>
      <c r="BKB1" s="292"/>
      <c r="BKC1" s="292"/>
      <c r="BKD1" s="292"/>
      <c r="BKE1" s="292"/>
      <c r="BKF1" s="292"/>
      <c r="BKG1" s="292"/>
      <c r="BKH1" s="292"/>
      <c r="BKI1" s="292"/>
      <c r="BKJ1" s="292"/>
      <c r="BKK1" s="292"/>
      <c r="BKL1" s="292"/>
      <c r="BKM1" s="292"/>
      <c r="BKN1" s="292"/>
      <c r="BKO1" s="292"/>
      <c r="BKP1" s="292"/>
      <c r="BKQ1" s="292"/>
      <c r="BKR1" s="292"/>
      <c r="BKS1" s="292"/>
      <c r="BKT1" s="292"/>
      <c r="BKU1" s="292"/>
      <c r="BKV1" s="292"/>
      <c r="BKW1" s="292"/>
      <c r="BKX1" s="292"/>
      <c r="BKY1" s="292"/>
      <c r="BKZ1" s="292"/>
      <c r="BLA1" s="292"/>
      <c r="BLB1" s="292"/>
      <c r="BLC1" s="292"/>
      <c r="BLD1" s="292"/>
      <c r="BLE1" s="292"/>
      <c r="BLF1" s="292"/>
      <c r="BLG1" s="292"/>
      <c r="BLH1" s="292"/>
      <c r="BLI1" s="292"/>
      <c r="BLJ1" s="292"/>
      <c r="BLK1" s="292"/>
      <c r="BLL1" s="292"/>
      <c r="BLM1" s="292"/>
      <c r="BLN1" s="292"/>
      <c r="BLO1" s="292"/>
      <c r="BLP1" s="292"/>
      <c r="BLQ1" s="292"/>
      <c r="BLR1" s="292"/>
      <c r="BLS1" s="292"/>
      <c r="BLT1" s="292"/>
      <c r="BLU1" s="292"/>
      <c r="BLV1" s="292"/>
      <c r="BLW1" s="292"/>
      <c r="BLX1" s="292"/>
      <c r="BLY1" s="292"/>
      <c r="BLZ1" s="292"/>
      <c r="BMA1" s="292"/>
      <c r="BMB1" s="292"/>
      <c r="BMC1" s="292"/>
      <c r="BMD1" s="292"/>
      <c r="BME1" s="292"/>
      <c r="BMF1" s="292"/>
      <c r="BMG1" s="292"/>
      <c r="BMH1" s="292"/>
      <c r="BMI1" s="292"/>
      <c r="BMJ1" s="292"/>
      <c r="BMK1" s="292"/>
      <c r="BML1" s="292"/>
      <c r="BMM1" s="292"/>
      <c r="BMN1" s="292"/>
      <c r="BMO1" s="292"/>
      <c r="BMP1" s="292"/>
      <c r="BMQ1" s="292"/>
      <c r="BMR1" s="292"/>
      <c r="BMS1" s="292"/>
      <c r="BMT1" s="292"/>
      <c r="BMU1" s="292"/>
      <c r="BMV1" s="292"/>
      <c r="BMW1" s="292"/>
      <c r="BMX1" s="292"/>
      <c r="BMY1" s="292"/>
      <c r="BMZ1" s="292"/>
      <c r="BNA1" s="292"/>
      <c r="BNB1" s="292"/>
      <c r="BNC1" s="292"/>
      <c r="BND1" s="292"/>
      <c r="BNE1" s="292"/>
      <c r="BNF1" s="292"/>
      <c r="BNG1" s="292"/>
      <c r="BNH1" s="292"/>
      <c r="BNI1" s="292"/>
      <c r="BNJ1" s="292"/>
      <c r="BNK1" s="292"/>
      <c r="BNL1" s="292"/>
      <c r="BNM1" s="292"/>
      <c r="BNN1" s="292"/>
      <c r="BNO1" s="292"/>
      <c r="BNP1" s="292"/>
      <c r="BNQ1" s="292"/>
      <c r="BNR1" s="292"/>
      <c r="BNS1" s="292"/>
      <c r="BNT1" s="292"/>
      <c r="BNU1" s="292"/>
      <c r="BNV1" s="292"/>
      <c r="BNW1" s="292"/>
      <c r="BNX1" s="292"/>
      <c r="BNY1" s="292"/>
      <c r="BNZ1" s="292"/>
      <c r="BOA1" s="292"/>
      <c r="BOB1" s="292"/>
      <c r="BOC1" s="292"/>
      <c r="BOD1" s="292"/>
      <c r="BOE1" s="292"/>
      <c r="BOF1" s="292"/>
      <c r="BOG1" s="292"/>
      <c r="BOH1" s="292"/>
      <c r="BOI1" s="292"/>
      <c r="BOJ1" s="292"/>
      <c r="BOK1" s="292"/>
      <c r="BOL1" s="292"/>
      <c r="BOM1" s="292"/>
      <c r="BON1" s="292"/>
      <c r="BOO1" s="292"/>
      <c r="BOP1" s="292"/>
      <c r="BOQ1" s="292"/>
      <c r="BOR1" s="292"/>
      <c r="BOS1" s="292"/>
      <c r="BOT1" s="292"/>
      <c r="BOU1" s="292"/>
      <c r="BOV1" s="292"/>
      <c r="BOW1" s="292"/>
      <c r="BOX1" s="292"/>
      <c r="BOY1" s="292"/>
      <c r="BOZ1" s="292"/>
      <c r="BPA1" s="292"/>
      <c r="BPB1" s="292"/>
      <c r="BPC1" s="292"/>
      <c r="BPD1" s="292"/>
      <c r="BPE1" s="292"/>
      <c r="BPF1" s="292"/>
      <c r="BPG1" s="292"/>
      <c r="BPH1" s="292"/>
      <c r="BPI1" s="292"/>
      <c r="BPJ1" s="292"/>
      <c r="BPK1" s="292"/>
      <c r="BPL1" s="292"/>
      <c r="BPM1" s="292"/>
      <c r="BPN1" s="292"/>
      <c r="BPO1" s="292"/>
      <c r="BPP1" s="292"/>
      <c r="BPQ1" s="292"/>
      <c r="BPR1" s="292"/>
      <c r="BPS1" s="292"/>
      <c r="BPT1" s="292"/>
      <c r="BPU1" s="292"/>
      <c r="BPV1" s="292"/>
      <c r="BPW1" s="292"/>
      <c r="BPX1" s="292"/>
      <c r="BPY1" s="292"/>
      <c r="BPZ1" s="292"/>
      <c r="BQA1" s="292"/>
      <c r="BQB1" s="292"/>
      <c r="BQC1" s="292"/>
      <c r="BQD1" s="292"/>
      <c r="BQE1" s="292"/>
      <c r="BQF1" s="292"/>
      <c r="BQG1" s="292"/>
      <c r="BQH1" s="292"/>
      <c r="BQI1" s="292"/>
      <c r="BQJ1" s="292"/>
      <c r="BQK1" s="292"/>
      <c r="BQL1" s="292"/>
      <c r="BQM1" s="292"/>
      <c r="BQN1" s="292"/>
      <c r="BQO1" s="292"/>
      <c r="BQP1" s="292"/>
      <c r="BQQ1" s="292"/>
      <c r="BQR1" s="292"/>
      <c r="BQS1" s="292"/>
      <c r="BQT1" s="292"/>
      <c r="BQU1" s="292"/>
      <c r="BQV1" s="292"/>
      <c r="BQW1" s="292"/>
      <c r="BQX1" s="292"/>
      <c r="BQY1" s="292"/>
      <c r="BQZ1" s="292"/>
      <c r="BRA1" s="292"/>
      <c r="BRB1" s="292"/>
      <c r="BRC1" s="292"/>
      <c r="BRD1" s="292"/>
      <c r="BRE1" s="292"/>
      <c r="BRF1" s="292"/>
      <c r="BRG1" s="292"/>
      <c r="BRH1" s="292"/>
      <c r="BRI1" s="292"/>
      <c r="BRJ1" s="292"/>
      <c r="BRK1" s="292"/>
      <c r="BRL1" s="292"/>
      <c r="BRM1" s="292"/>
      <c r="BRN1" s="292"/>
      <c r="BRO1" s="292"/>
      <c r="BRP1" s="292"/>
      <c r="BRQ1" s="292"/>
      <c r="BRR1" s="292"/>
      <c r="BRS1" s="292"/>
      <c r="BRT1" s="292"/>
      <c r="BRU1" s="292"/>
      <c r="BRV1" s="292"/>
      <c r="BRW1" s="292"/>
      <c r="BRX1" s="292"/>
      <c r="BRY1" s="292"/>
      <c r="BRZ1" s="292"/>
      <c r="BSA1" s="292"/>
      <c r="BSB1" s="292"/>
      <c r="BSC1" s="292"/>
      <c r="BSD1" s="292"/>
      <c r="BSE1" s="292"/>
      <c r="BSF1" s="292"/>
      <c r="BSG1" s="292"/>
      <c r="BSH1" s="292"/>
      <c r="BSI1" s="292"/>
      <c r="BSJ1" s="292"/>
      <c r="BSK1" s="292"/>
      <c r="BSL1" s="292"/>
      <c r="BSM1" s="292"/>
      <c r="BSN1" s="292"/>
      <c r="BSO1" s="292"/>
      <c r="BSP1" s="292"/>
      <c r="BSQ1" s="292"/>
      <c r="BSR1" s="292"/>
      <c r="BSS1" s="292"/>
      <c r="BST1" s="292"/>
      <c r="BSU1" s="292"/>
      <c r="BSV1" s="292"/>
      <c r="BSW1" s="292"/>
      <c r="BSX1" s="292"/>
      <c r="BSY1" s="292"/>
      <c r="BSZ1" s="292"/>
      <c r="BTA1" s="292"/>
      <c r="BTB1" s="292"/>
      <c r="BTC1" s="292"/>
      <c r="BTD1" s="292"/>
      <c r="BTE1" s="292"/>
      <c r="BTF1" s="292"/>
      <c r="BTG1" s="292"/>
      <c r="BTH1" s="292"/>
      <c r="BTI1" s="292"/>
      <c r="BTJ1" s="292"/>
      <c r="BTK1" s="292"/>
      <c r="BTL1" s="292"/>
      <c r="BTM1" s="292"/>
      <c r="BTN1" s="292"/>
      <c r="BTO1" s="292"/>
      <c r="BTP1" s="292"/>
      <c r="BTQ1" s="292"/>
      <c r="BTR1" s="292"/>
      <c r="BTS1" s="292"/>
      <c r="BTT1" s="292"/>
      <c r="BTU1" s="292"/>
      <c r="BTV1" s="292"/>
      <c r="BTW1" s="292"/>
      <c r="BTX1" s="292"/>
      <c r="BTY1" s="292"/>
      <c r="BTZ1" s="292"/>
      <c r="BUA1" s="292"/>
      <c r="BUB1" s="292"/>
      <c r="BUC1" s="292"/>
      <c r="BUD1" s="292"/>
      <c r="BUE1" s="292"/>
      <c r="BUF1" s="292"/>
      <c r="BUG1" s="292"/>
      <c r="BUH1" s="292"/>
      <c r="BUI1" s="292"/>
      <c r="BUJ1" s="292"/>
      <c r="BUK1" s="292"/>
      <c r="BUL1" s="292"/>
      <c r="BUM1" s="292"/>
      <c r="BUN1" s="292"/>
      <c r="BUO1" s="292"/>
      <c r="BUP1" s="292"/>
      <c r="BUQ1" s="292"/>
      <c r="BUR1" s="292"/>
      <c r="BUS1" s="292"/>
      <c r="BUT1" s="292"/>
      <c r="BUU1" s="292"/>
      <c r="BUV1" s="292"/>
      <c r="BUW1" s="292"/>
      <c r="BUX1" s="292"/>
      <c r="BUY1" s="292"/>
      <c r="BUZ1" s="292"/>
      <c r="BVA1" s="292"/>
      <c r="BVB1" s="292"/>
      <c r="BVC1" s="292"/>
      <c r="BVD1" s="292"/>
      <c r="BVE1" s="292"/>
      <c r="BVF1" s="292"/>
      <c r="BVG1" s="292"/>
      <c r="BVH1" s="292"/>
      <c r="BVI1" s="292"/>
      <c r="BVJ1" s="292"/>
      <c r="BVK1" s="292"/>
      <c r="BVL1" s="292"/>
      <c r="BVM1" s="292"/>
      <c r="BVN1" s="292"/>
      <c r="BVO1" s="292"/>
      <c r="BVP1" s="292"/>
      <c r="BVQ1" s="292"/>
      <c r="BVR1" s="292"/>
      <c r="BVS1" s="292"/>
      <c r="BVT1" s="292"/>
      <c r="BVU1" s="292"/>
      <c r="BVV1" s="292"/>
      <c r="BVW1" s="292"/>
      <c r="BVX1" s="292"/>
      <c r="BVY1" s="292"/>
      <c r="BVZ1" s="292"/>
      <c r="BWA1" s="292"/>
      <c r="BWB1" s="292"/>
      <c r="BWC1" s="292"/>
      <c r="BWD1" s="292"/>
      <c r="BWE1" s="292"/>
      <c r="BWF1" s="292"/>
      <c r="BWG1" s="292"/>
      <c r="BWH1" s="292"/>
      <c r="BWI1" s="292"/>
      <c r="BWJ1" s="292"/>
      <c r="BWK1" s="292"/>
      <c r="BWL1" s="292"/>
      <c r="BWM1" s="292"/>
      <c r="BWN1" s="292"/>
      <c r="BWO1" s="292"/>
      <c r="BWP1" s="292"/>
      <c r="BWQ1" s="292"/>
      <c r="BWR1" s="292"/>
      <c r="BWS1" s="292"/>
      <c r="BWT1" s="292"/>
      <c r="BWU1" s="292"/>
      <c r="BWV1" s="292"/>
      <c r="BWW1" s="292"/>
      <c r="BWX1" s="292"/>
      <c r="BWY1" s="292"/>
      <c r="BWZ1" s="292"/>
      <c r="BXA1" s="292"/>
      <c r="BXB1" s="292"/>
      <c r="BXC1" s="292"/>
      <c r="BXD1" s="292"/>
      <c r="BXE1" s="292"/>
      <c r="BXF1" s="292"/>
      <c r="BXG1" s="292"/>
      <c r="BXH1" s="292"/>
      <c r="BXI1" s="292"/>
      <c r="BXJ1" s="292"/>
      <c r="BXK1" s="292"/>
      <c r="BXL1" s="292"/>
      <c r="BXM1" s="292"/>
      <c r="BXN1" s="292"/>
      <c r="BXO1" s="292"/>
      <c r="BXP1" s="292"/>
      <c r="BXQ1" s="292"/>
      <c r="BXR1" s="292"/>
      <c r="BXS1" s="292"/>
      <c r="BXT1" s="292"/>
      <c r="BXU1" s="292"/>
      <c r="BXV1" s="292"/>
      <c r="BXW1" s="292"/>
      <c r="BXX1" s="292"/>
      <c r="BXY1" s="292"/>
      <c r="BXZ1" s="292"/>
      <c r="BYA1" s="292"/>
      <c r="BYB1" s="292"/>
      <c r="BYC1" s="292"/>
      <c r="BYD1" s="292"/>
      <c r="BYE1" s="292"/>
      <c r="BYF1" s="292"/>
      <c r="BYG1" s="292"/>
      <c r="BYH1" s="292"/>
      <c r="BYI1" s="292"/>
      <c r="BYJ1" s="292"/>
      <c r="BYK1" s="292"/>
      <c r="BYL1" s="292"/>
      <c r="BYM1" s="292"/>
      <c r="BYN1" s="292"/>
      <c r="BYO1" s="292"/>
      <c r="BYP1" s="292"/>
      <c r="BYQ1" s="292"/>
      <c r="BYR1" s="292"/>
      <c r="BYS1" s="292"/>
      <c r="BYT1" s="292"/>
      <c r="BYU1" s="292"/>
      <c r="BYV1" s="292"/>
      <c r="BYW1" s="292"/>
      <c r="BYX1" s="292"/>
      <c r="BYY1" s="292"/>
      <c r="BYZ1" s="292"/>
      <c r="BZA1" s="292"/>
      <c r="BZB1" s="292"/>
      <c r="BZC1" s="292"/>
      <c r="BZD1" s="292"/>
      <c r="BZE1" s="292"/>
      <c r="BZF1" s="292"/>
      <c r="BZG1" s="292"/>
      <c r="BZH1" s="292"/>
      <c r="BZI1" s="292"/>
      <c r="BZJ1" s="292"/>
      <c r="BZK1" s="292"/>
      <c r="BZL1" s="292"/>
      <c r="BZM1" s="292"/>
      <c r="BZN1" s="292"/>
      <c r="BZO1" s="292"/>
      <c r="BZP1" s="292"/>
      <c r="BZQ1" s="292"/>
      <c r="BZR1" s="292"/>
      <c r="BZS1" s="292"/>
      <c r="BZT1" s="292"/>
      <c r="BZU1" s="292"/>
      <c r="BZV1" s="292"/>
      <c r="BZW1" s="292"/>
      <c r="BZX1" s="292"/>
      <c r="BZY1" s="292"/>
      <c r="BZZ1" s="292"/>
      <c r="CAA1" s="292"/>
      <c r="CAB1" s="292"/>
      <c r="CAC1" s="292"/>
      <c r="CAD1" s="292"/>
      <c r="CAE1" s="292"/>
      <c r="CAF1" s="292"/>
      <c r="CAG1" s="292"/>
      <c r="CAH1" s="292"/>
      <c r="CAI1" s="292"/>
      <c r="CAJ1" s="292"/>
      <c r="CAK1" s="292"/>
      <c r="CAL1" s="292"/>
      <c r="CAM1" s="292"/>
      <c r="CAN1" s="292"/>
      <c r="CAO1" s="292"/>
      <c r="CAP1" s="292"/>
      <c r="CAQ1" s="292"/>
      <c r="CAR1" s="292"/>
      <c r="CAS1" s="292"/>
      <c r="CAT1" s="292"/>
      <c r="CAU1" s="292"/>
      <c r="CAV1" s="292"/>
      <c r="CAW1" s="292"/>
      <c r="CAX1" s="292"/>
      <c r="CAY1" s="292"/>
      <c r="CAZ1" s="292"/>
      <c r="CBA1" s="292"/>
      <c r="CBB1" s="292"/>
      <c r="CBC1" s="292"/>
      <c r="CBD1" s="292"/>
      <c r="CBE1" s="292"/>
      <c r="CBF1" s="292"/>
      <c r="CBG1" s="292"/>
      <c r="CBH1" s="292"/>
      <c r="CBI1" s="292"/>
      <c r="CBJ1" s="292"/>
      <c r="CBK1" s="292"/>
      <c r="CBL1" s="292"/>
      <c r="CBM1" s="292"/>
      <c r="CBN1" s="292"/>
      <c r="CBO1" s="292"/>
      <c r="CBP1" s="292"/>
      <c r="CBQ1" s="292"/>
      <c r="CBR1" s="292"/>
      <c r="CBS1" s="292"/>
      <c r="CBT1" s="292"/>
      <c r="CBU1" s="292"/>
      <c r="CBV1" s="292"/>
      <c r="CBW1" s="292"/>
      <c r="CBX1" s="292"/>
      <c r="CBY1" s="292"/>
      <c r="CBZ1" s="292"/>
      <c r="CCA1" s="292"/>
      <c r="CCB1" s="292"/>
      <c r="CCC1" s="292"/>
      <c r="CCD1" s="292"/>
      <c r="CCE1" s="292"/>
      <c r="CCF1" s="292"/>
      <c r="CCG1" s="292"/>
      <c r="CCH1" s="292"/>
      <c r="CCI1" s="292"/>
      <c r="CCJ1" s="292"/>
      <c r="CCK1" s="292"/>
      <c r="CCL1" s="292"/>
      <c r="CCM1" s="292"/>
      <c r="CCN1" s="292"/>
      <c r="CCO1" s="292"/>
      <c r="CCP1" s="292"/>
      <c r="CCQ1" s="292"/>
      <c r="CCR1" s="292"/>
      <c r="CCS1" s="292"/>
      <c r="CCT1" s="292"/>
      <c r="CCU1" s="292"/>
      <c r="CCV1" s="292"/>
      <c r="CCW1" s="292"/>
      <c r="CCX1" s="292"/>
      <c r="CCY1" s="292"/>
      <c r="CCZ1" s="292"/>
      <c r="CDA1" s="292"/>
      <c r="CDB1" s="292"/>
      <c r="CDC1" s="292"/>
      <c r="CDD1" s="292"/>
      <c r="CDE1" s="292"/>
      <c r="CDF1" s="292"/>
      <c r="CDG1" s="292"/>
      <c r="CDH1" s="292"/>
      <c r="CDI1" s="292"/>
      <c r="CDJ1" s="292"/>
      <c r="CDK1" s="292"/>
      <c r="CDL1" s="292"/>
      <c r="CDM1" s="292"/>
      <c r="CDN1" s="292"/>
      <c r="CDO1" s="292"/>
      <c r="CDP1" s="292"/>
      <c r="CDQ1" s="292"/>
      <c r="CDR1" s="292"/>
      <c r="CDS1" s="292"/>
      <c r="CDT1" s="292"/>
      <c r="CDU1" s="292"/>
      <c r="CDV1" s="292"/>
      <c r="CDW1" s="292"/>
      <c r="CDX1" s="292"/>
      <c r="CDY1" s="292"/>
      <c r="CDZ1" s="292"/>
      <c r="CEA1" s="292"/>
      <c r="CEB1" s="292"/>
      <c r="CEC1" s="292"/>
      <c r="CED1" s="292"/>
      <c r="CEE1" s="292"/>
      <c r="CEF1" s="292"/>
      <c r="CEG1" s="292"/>
      <c r="CEH1" s="292"/>
      <c r="CEI1" s="292"/>
      <c r="CEJ1" s="292"/>
      <c r="CEK1" s="292"/>
      <c r="CEL1" s="292"/>
      <c r="CEM1" s="292"/>
      <c r="CEN1" s="292"/>
      <c r="CEO1" s="292"/>
      <c r="CEP1" s="292"/>
      <c r="CEQ1" s="292"/>
      <c r="CER1" s="292"/>
      <c r="CES1" s="292"/>
      <c r="CET1" s="292"/>
      <c r="CEU1" s="292"/>
      <c r="CEV1" s="292"/>
      <c r="CEW1" s="292"/>
      <c r="CEX1" s="292"/>
      <c r="CEY1" s="292"/>
      <c r="CEZ1" s="292"/>
      <c r="CFA1" s="292"/>
      <c r="CFB1" s="292"/>
      <c r="CFC1" s="292"/>
      <c r="CFD1" s="292"/>
      <c r="CFE1" s="292"/>
      <c r="CFF1" s="292"/>
      <c r="CFG1" s="292"/>
      <c r="CFH1" s="292"/>
      <c r="CFI1" s="292"/>
      <c r="CFJ1" s="292"/>
      <c r="CFK1" s="292"/>
      <c r="CFL1" s="292"/>
      <c r="CFM1" s="292"/>
      <c r="CFN1" s="292"/>
      <c r="CFO1" s="292"/>
      <c r="CFP1" s="292"/>
      <c r="CFQ1" s="292"/>
      <c r="CFR1" s="292"/>
      <c r="CFS1" s="292"/>
      <c r="CFT1" s="292"/>
      <c r="CFU1" s="292"/>
      <c r="CFV1" s="292"/>
      <c r="CFW1" s="292"/>
      <c r="CFX1" s="292"/>
      <c r="CFY1" s="292"/>
      <c r="CFZ1" s="292"/>
      <c r="CGA1" s="292"/>
      <c r="CGB1" s="292"/>
      <c r="CGC1" s="292"/>
      <c r="CGD1" s="292"/>
      <c r="CGE1" s="292"/>
      <c r="CGF1" s="292"/>
      <c r="CGG1" s="292"/>
      <c r="CGH1" s="292"/>
      <c r="CGI1" s="292"/>
      <c r="CGJ1" s="292"/>
      <c r="CGK1" s="292"/>
      <c r="CGL1" s="292"/>
      <c r="CGM1" s="292"/>
      <c r="CGN1" s="292"/>
      <c r="CGO1" s="292"/>
      <c r="CGP1" s="292"/>
      <c r="CGQ1" s="292"/>
      <c r="CGR1" s="292"/>
      <c r="CGS1" s="292"/>
      <c r="CGT1" s="292"/>
      <c r="CGU1" s="292"/>
      <c r="CGV1" s="292"/>
      <c r="CGW1" s="292"/>
      <c r="CGX1" s="292"/>
      <c r="CGY1" s="292"/>
      <c r="CGZ1" s="292"/>
      <c r="CHA1" s="292"/>
      <c r="CHB1" s="292"/>
      <c r="CHC1" s="292"/>
      <c r="CHD1" s="292"/>
      <c r="CHE1" s="292"/>
      <c r="CHF1" s="292"/>
      <c r="CHG1" s="292"/>
      <c r="CHH1" s="292"/>
      <c r="CHI1" s="292"/>
      <c r="CHJ1" s="292"/>
      <c r="CHK1" s="292"/>
      <c r="CHL1" s="292"/>
      <c r="CHM1" s="292"/>
      <c r="CHN1" s="292"/>
      <c r="CHO1" s="292"/>
      <c r="CHP1" s="292"/>
      <c r="CHQ1" s="292"/>
      <c r="CHR1" s="292"/>
      <c r="CHS1" s="292"/>
      <c r="CHT1" s="292"/>
      <c r="CHU1" s="292"/>
      <c r="CHV1" s="292"/>
      <c r="CHW1" s="292"/>
      <c r="CHX1" s="292"/>
      <c r="CHY1" s="292"/>
      <c r="CHZ1" s="292"/>
      <c r="CIA1" s="292"/>
      <c r="CIB1" s="292"/>
      <c r="CIC1" s="292"/>
      <c r="CID1" s="292"/>
      <c r="CIE1" s="292"/>
      <c r="CIF1" s="292"/>
      <c r="CIG1" s="292"/>
      <c r="CIH1" s="292"/>
      <c r="CII1" s="292"/>
      <c r="CIJ1" s="292"/>
      <c r="CIK1" s="292"/>
      <c r="CIL1" s="292"/>
      <c r="CIM1" s="292"/>
      <c r="CIN1" s="292"/>
      <c r="CIO1" s="292"/>
      <c r="CIP1" s="292"/>
      <c r="CIQ1" s="292"/>
      <c r="CIR1" s="292"/>
      <c r="CIS1" s="292"/>
      <c r="CIT1" s="292"/>
      <c r="CIU1" s="292"/>
      <c r="CIV1" s="292"/>
      <c r="CIW1" s="292"/>
      <c r="CIX1" s="292"/>
      <c r="CIY1" s="292"/>
      <c r="CIZ1" s="292"/>
      <c r="CJA1" s="292"/>
      <c r="CJB1" s="292"/>
      <c r="CJC1" s="292"/>
      <c r="CJD1" s="292"/>
      <c r="CJE1" s="292"/>
      <c r="CJF1" s="292"/>
      <c r="CJG1" s="292"/>
      <c r="CJH1" s="292"/>
      <c r="CJI1" s="292"/>
      <c r="CJJ1" s="292"/>
      <c r="CJK1" s="292"/>
      <c r="CJL1" s="292"/>
      <c r="CJM1" s="292"/>
      <c r="CJN1" s="292"/>
      <c r="CJO1" s="292"/>
      <c r="CJP1" s="292"/>
      <c r="CJQ1" s="292"/>
      <c r="CJR1" s="292"/>
      <c r="CJS1" s="292"/>
      <c r="CJT1" s="292"/>
      <c r="CJU1" s="292"/>
      <c r="CJV1" s="292"/>
      <c r="CJW1" s="292"/>
      <c r="CJX1" s="292"/>
      <c r="CJY1" s="292"/>
      <c r="CJZ1" s="292"/>
      <c r="CKA1" s="292"/>
      <c r="CKB1" s="292"/>
      <c r="CKC1" s="292"/>
      <c r="CKD1" s="292"/>
      <c r="CKE1" s="292"/>
      <c r="CKF1" s="292"/>
      <c r="CKG1" s="292"/>
      <c r="CKH1" s="292"/>
      <c r="CKI1" s="292"/>
      <c r="CKJ1" s="292"/>
      <c r="CKK1" s="292"/>
      <c r="CKL1" s="292"/>
      <c r="CKM1" s="292"/>
      <c r="CKN1" s="292"/>
      <c r="CKO1" s="292"/>
      <c r="CKP1" s="292"/>
      <c r="CKQ1" s="292"/>
      <c r="CKR1" s="292"/>
      <c r="CKS1" s="292"/>
      <c r="CKT1" s="292"/>
      <c r="CKU1" s="292"/>
      <c r="CKV1" s="292"/>
      <c r="CKW1" s="292"/>
      <c r="CKX1" s="292"/>
      <c r="CKY1" s="292"/>
      <c r="CKZ1" s="292"/>
      <c r="CLA1" s="292"/>
      <c r="CLB1" s="292"/>
      <c r="CLC1" s="292"/>
      <c r="CLD1" s="292"/>
      <c r="CLE1" s="292"/>
      <c r="CLF1" s="292"/>
      <c r="CLG1" s="292"/>
      <c r="CLH1" s="292"/>
      <c r="CLI1" s="292"/>
      <c r="CLJ1" s="292"/>
      <c r="CLK1" s="292"/>
      <c r="CLL1" s="292"/>
      <c r="CLM1" s="292"/>
      <c r="CLN1" s="292"/>
      <c r="CLO1" s="292"/>
      <c r="CLP1" s="292"/>
      <c r="CLQ1" s="292"/>
      <c r="CLR1" s="292"/>
      <c r="CLS1" s="292"/>
      <c r="CLT1" s="292"/>
      <c r="CLU1" s="292"/>
      <c r="CLV1" s="292"/>
      <c r="CLW1" s="292"/>
      <c r="CLX1" s="292"/>
      <c r="CLY1" s="292"/>
      <c r="CLZ1" s="292"/>
      <c r="CMA1" s="292"/>
      <c r="CMB1" s="292"/>
      <c r="CMC1" s="292"/>
      <c r="CMD1" s="292"/>
      <c r="CME1" s="292"/>
      <c r="CMF1" s="292"/>
      <c r="CMG1" s="292"/>
      <c r="CMH1" s="292"/>
      <c r="CMI1" s="292"/>
      <c r="CMJ1" s="292"/>
      <c r="CMK1" s="292"/>
      <c r="CML1" s="292"/>
      <c r="CMM1" s="292"/>
      <c r="CMN1" s="292"/>
      <c r="CMO1" s="292"/>
      <c r="CMP1" s="292"/>
      <c r="CMQ1" s="292"/>
      <c r="CMR1" s="292"/>
      <c r="CMS1" s="292"/>
      <c r="CMT1" s="292"/>
      <c r="CMU1" s="292"/>
      <c r="CMV1" s="292"/>
      <c r="CMW1" s="292"/>
      <c r="CMX1" s="292"/>
      <c r="CMY1" s="292"/>
      <c r="CMZ1" s="292"/>
      <c r="CNA1" s="292"/>
      <c r="CNB1" s="292"/>
      <c r="CNC1" s="292"/>
      <c r="CND1" s="292"/>
      <c r="CNE1" s="292"/>
      <c r="CNF1" s="292"/>
      <c r="CNG1" s="292"/>
      <c r="CNH1" s="292"/>
      <c r="CNI1" s="292"/>
      <c r="CNJ1" s="292"/>
      <c r="CNK1" s="292"/>
      <c r="CNL1" s="292"/>
      <c r="CNM1" s="292"/>
      <c r="CNN1" s="292"/>
      <c r="CNO1" s="292"/>
      <c r="CNP1" s="292"/>
      <c r="CNQ1" s="292"/>
      <c r="CNR1" s="292"/>
      <c r="CNS1" s="292"/>
      <c r="CNT1" s="292"/>
      <c r="CNU1" s="292"/>
      <c r="CNV1" s="292"/>
      <c r="CNW1" s="292"/>
      <c r="CNX1" s="292"/>
      <c r="CNY1" s="292"/>
      <c r="CNZ1" s="292"/>
      <c r="COA1" s="292"/>
      <c r="COB1" s="292"/>
      <c r="COC1" s="292"/>
      <c r="COD1" s="292"/>
      <c r="COE1" s="292"/>
      <c r="COF1" s="292"/>
      <c r="COG1" s="292"/>
      <c r="COH1" s="292"/>
      <c r="COI1" s="292"/>
      <c r="COJ1" s="292"/>
      <c r="COK1" s="292"/>
      <c r="COL1" s="292"/>
      <c r="COM1" s="292"/>
      <c r="CON1" s="292"/>
      <c r="COO1" s="292"/>
      <c r="COP1" s="292"/>
      <c r="COQ1" s="292"/>
      <c r="COR1" s="292"/>
      <c r="COS1" s="292"/>
      <c r="COT1" s="292"/>
      <c r="COU1" s="292"/>
      <c r="COV1" s="292"/>
      <c r="COW1" s="292"/>
      <c r="COX1" s="292"/>
      <c r="COY1" s="292"/>
      <c r="COZ1" s="292"/>
      <c r="CPA1" s="292"/>
      <c r="CPB1" s="292"/>
      <c r="CPC1" s="292"/>
      <c r="CPD1" s="292"/>
      <c r="CPE1" s="292"/>
      <c r="CPF1" s="292"/>
      <c r="CPG1" s="292"/>
      <c r="CPH1" s="292"/>
      <c r="CPI1" s="292"/>
      <c r="CPJ1" s="292"/>
      <c r="CPK1" s="292"/>
      <c r="CPL1" s="292"/>
      <c r="CPM1" s="292"/>
      <c r="CPN1" s="292"/>
      <c r="CPO1" s="292"/>
      <c r="CPP1" s="292"/>
      <c r="CPQ1" s="292"/>
      <c r="CPR1" s="292"/>
      <c r="CPS1" s="292"/>
      <c r="CPT1" s="292"/>
      <c r="CPU1" s="292"/>
      <c r="CPV1" s="292"/>
      <c r="CPW1" s="292"/>
      <c r="CPX1" s="292"/>
      <c r="CPY1" s="292"/>
      <c r="CPZ1" s="292"/>
      <c r="CQA1" s="292"/>
      <c r="CQB1" s="292"/>
      <c r="CQC1" s="292"/>
      <c r="CQD1" s="292"/>
      <c r="CQE1" s="292"/>
      <c r="CQF1" s="292"/>
      <c r="CQG1" s="292"/>
      <c r="CQH1" s="292"/>
      <c r="CQI1" s="292"/>
      <c r="CQJ1" s="292"/>
      <c r="CQK1" s="292"/>
      <c r="CQL1" s="292"/>
      <c r="CQM1" s="292"/>
      <c r="CQN1" s="292"/>
      <c r="CQO1" s="292"/>
      <c r="CQP1" s="292"/>
      <c r="CQQ1" s="292"/>
      <c r="CQR1" s="292"/>
      <c r="CQS1" s="292"/>
      <c r="CQT1" s="292"/>
      <c r="CQU1" s="292"/>
      <c r="CQV1" s="292"/>
      <c r="CQW1" s="292"/>
      <c r="CQX1" s="292"/>
      <c r="CQY1" s="292"/>
      <c r="CQZ1" s="292"/>
      <c r="CRA1" s="292"/>
      <c r="CRB1" s="292"/>
      <c r="CRC1" s="292"/>
      <c r="CRD1" s="292"/>
      <c r="CRE1" s="292"/>
      <c r="CRF1" s="292"/>
      <c r="CRG1" s="292"/>
      <c r="CRH1" s="292"/>
      <c r="CRI1" s="292"/>
      <c r="CRJ1" s="292"/>
      <c r="CRK1" s="292"/>
      <c r="CRL1" s="292"/>
      <c r="CRM1" s="292"/>
      <c r="CRN1" s="292"/>
      <c r="CRO1" s="292"/>
      <c r="CRP1" s="292"/>
      <c r="CRQ1" s="292"/>
      <c r="CRR1" s="292"/>
      <c r="CRS1" s="292"/>
      <c r="CRT1" s="292"/>
      <c r="CRU1" s="292"/>
      <c r="CRV1" s="292"/>
      <c r="CRW1" s="292"/>
      <c r="CRX1" s="292"/>
      <c r="CRY1" s="292"/>
      <c r="CRZ1" s="292"/>
      <c r="CSA1" s="292"/>
      <c r="CSB1" s="292"/>
      <c r="CSC1" s="292"/>
      <c r="CSD1" s="292"/>
      <c r="CSE1" s="292"/>
      <c r="CSF1" s="292"/>
      <c r="CSG1" s="292"/>
      <c r="CSH1" s="292"/>
      <c r="CSI1" s="292"/>
      <c r="CSJ1" s="292"/>
      <c r="CSK1" s="292"/>
      <c r="CSL1" s="292"/>
      <c r="CSM1" s="292"/>
      <c r="CSN1" s="292"/>
      <c r="CSO1" s="292"/>
      <c r="CSP1" s="292"/>
      <c r="CSQ1" s="292"/>
      <c r="CSR1" s="292"/>
      <c r="CSS1" s="292"/>
      <c r="CST1" s="292"/>
      <c r="CSU1" s="292"/>
      <c r="CSV1" s="292"/>
      <c r="CSW1" s="292"/>
      <c r="CSX1" s="292"/>
      <c r="CSY1" s="292"/>
      <c r="CSZ1" s="292"/>
      <c r="CTA1" s="292"/>
      <c r="CTB1" s="292"/>
      <c r="CTC1" s="292"/>
      <c r="CTD1" s="292"/>
      <c r="CTE1" s="292"/>
      <c r="CTF1" s="292"/>
      <c r="CTG1" s="292"/>
      <c r="CTH1" s="292"/>
      <c r="CTI1" s="292"/>
      <c r="CTJ1" s="292"/>
      <c r="CTK1" s="292"/>
      <c r="CTL1" s="292"/>
      <c r="CTM1" s="292"/>
      <c r="CTN1" s="292"/>
      <c r="CTO1" s="292"/>
      <c r="CTP1" s="292"/>
      <c r="CTQ1" s="292"/>
      <c r="CTR1" s="292"/>
      <c r="CTS1" s="292"/>
      <c r="CTT1" s="292"/>
      <c r="CTU1" s="292"/>
      <c r="CTV1" s="292"/>
      <c r="CTW1" s="292"/>
      <c r="CTX1" s="292"/>
      <c r="CTY1" s="292"/>
      <c r="CTZ1" s="292"/>
      <c r="CUA1" s="292"/>
      <c r="CUB1" s="292"/>
      <c r="CUC1" s="292"/>
      <c r="CUD1" s="292"/>
      <c r="CUE1" s="292"/>
      <c r="CUF1" s="292"/>
      <c r="CUG1" s="292"/>
      <c r="CUH1" s="292"/>
      <c r="CUI1" s="292"/>
      <c r="CUJ1" s="292"/>
      <c r="CUK1" s="292"/>
      <c r="CUL1" s="292"/>
      <c r="CUM1" s="292"/>
      <c r="CUN1" s="292"/>
      <c r="CUO1" s="292"/>
      <c r="CUP1" s="292"/>
      <c r="CUQ1" s="292"/>
      <c r="CUR1" s="292"/>
      <c r="CUS1" s="292"/>
      <c r="CUT1" s="292"/>
      <c r="CUU1" s="292"/>
      <c r="CUV1" s="292"/>
      <c r="CUW1" s="292"/>
      <c r="CUX1" s="292"/>
      <c r="CUY1" s="292"/>
      <c r="CUZ1" s="292"/>
      <c r="CVA1" s="292"/>
      <c r="CVB1" s="292"/>
      <c r="CVC1" s="292"/>
      <c r="CVD1" s="292"/>
      <c r="CVE1" s="292"/>
      <c r="CVF1" s="292"/>
      <c r="CVG1" s="292"/>
      <c r="CVH1" s="292"/>
      <c r="CVI1" s="292"/>
      <c r="CVJ1" s="292"/>
      <c r="CVK1" s="292"/>
      <c r="CVL1" s="292"/>
      <c r="CVM1" s="292"/>
      <c r="CVN1" s="292"/>
      <c r="CVO1" s="292"/>
      <c r="CVP1" s="292"/>
      <c r="CVQ1" s="292"/>
      <c r="CVR1" s="292"/>
      <c r="CVS1" s="292"/>
      <c r="CVT1" s="292"/>
      <c r="CVU1" s="292"/>
      <c r="CVV1" s="292"/>
      <c r="CVW1" s="292"/>
      <c r="CVX1" s="292"/>
      <c r="CVY1" s="292"/>
      <c r="CVZ1" s="292"/>
      <c r="CWA1" s="292"/>
      <c r="CWB1" s="292"/>
      <c r="CWC1" s="292"/>
      <c r="CWD1" s="292"/>
      <c r="CWE1" s="292"/>
      <c r="CWF1" s="292"/>
      <c r="CWG1" s="292"/>
      <c r="CWH1" s="292"/>
      <c r="CWI1" s="292"/>
      <c r="CWJ1" s="292"/>
      <c r="CWK1" s="292"/>
      <c r="CWL1" s="292"/>
      <c r="CWM1" s="292"/>
      <c r="CWN1" s="292"/>
      <c r="CWO1" s="292"/>
      <c r="CWP1" s="292"/>
      <c r="CWQ1" s="292"/>
      <c r="CWR1" s="292"/>
      <c r="CWS1" s="292"/>
      <c r="CWT1" s="292"/>
      <c r="CWU1" s="292"/>
      <c r="CWV1" s="292"/>
      <c r="CWW1" s="292"/>
      <c r="CWX1" s="292"/>
      <c r="CWY1" s="292"/>
      <c r="CWZ1" s="292"/>
      <c r="CXA1" s="292"/>
      <c r="CXB1" s="292"/>
      <c r="CXC1" s="292"/>
      <c r="CXD1" s="292"/>
      <c r="CXE1" s="292"/>
      <c r="CXF1" s="292"/>
      <c r="CXG1" s="292"/>
      <c r="CXH1" s="292"/>
      <c r="CXI1" s="292"/>
      <c r="CXJ1" s="292"/>
      <c r="CXK1" s="292"/>
      <c r="CXL1" s="292"/>
      <c r="CXM1" s="292"/>
      <c r="CXN1" s="292"/>
      <c r="CXO1" s="292"/>
      <c r="CXP1" s="292"/>
      <c r="CXQ1" s="292"/>
      <c r="CXR1" s="292"/>
      <c r="CXS1" s="292"/>
      <c r="CXT1" s="292"/>
      <c r="CXU1" s="292"/>
      <c r="CXV1" s="292"/>
      <c r="CXW1" s="292"/>
      <c r="CXX1" s="292"/>
      <c r="CXY1" s="292"/>
      <c r="CXZ1" s="292"/>
      <c r="CYA1" s="292"/>
      <c r="CYB1" s="292"/>
      <c r="CYC1" s="292"/>
      <c r="CYD1" s="292"/>
      <c r="CYE1" s="292"/>
      <c r="CYF1" s="292"/>
      <c r="CYG1" s="292"/>
      <c r="CYH1" s="292"/>
      <c r="CYI1" s="292"/>
      <c r="CYJ1" s="292"/>
      <c r="CYK1" s="292"/>
      <c r="CYL1" s="292"/>
      <c r="CYM1" s="292"/>
      <c r="CYN1" s="292"/>
      <c r="CYO1" s="292"/>
      <c r="CYP1" s="292"/>
      <c r="CYQ1" s="292"/>
      <c r="CYR1" s="292"/>
      <c r="CYS1" s="292"/>
      <c r="CYT1" s="292"/>
      <c r="CYU1" s="292"/>
      <c r="CYV1" s="292"/>
      <c r="CYW1" s="292"/>
      <c r="CYX1" s="292"/>
      <c r="CYY1" s="292"/>
      <c r="CYZ1" s="292"/>
      <c r="CZA1" s="292"/>
      <c r="CZB1" s="292"/>
      <c r="CZC1" s="292"/>
      <c r="CZD1" s="292"/>
      <c r="CZE1" s="292"/>
      <c r="CZF1" s="292"/>
      <c r="CZG1" s="292"/>
      <c r="CZH1" s="292"/>
      <c r="CZI1" s="292"/>
      <c r="CZJ1" s="292"/>
      <c r="CZK1" s="292"/>
      <c r="CZL1" s="292"/>
      <c r="CZM1" s="292"/>
      <c r="CZN1" s="292"/>
      <c r="CZO1" s="292"/>
      <c r="CZP1" s="292"/>
      <c r="CZQ1" s="292"/>
      <c r="CZR1" s="292"/>
      <c r="CZS1" s="292"/>
      <c r="CZT1" s="292"/>
      <c r="CZU1" s="292"/>
      <c r="CZV1" s="292"/>
      <c r="CZW1" s="292"/>
      <c r="CZX1" s="292"/>
      <c r="CZY1" s="292"/>
      <c r="CZZ1" s="292"/>
      <c r="DAA1" s="292"/>
      <c r="DAB1" s="292"/>
      <c r="DAC1" s="292"/>
      <c r="DAD1" s="292"/>
      <c r="DAE1" s="292"/>
      <c r="DAF1" s="292"/>
      <c r="DAG1" s="292"/>
      <c r="DAH1" s="292"/>
      <c r="DAI1" s="292"/>
      <c r="DAJ1" s="292"/>
      <c r="DAK1" s="292"/>
      <c r="DAL1" s="292"/>
      <c r="DAM1" s="292"/>
      <c r="DAN1" s="292"/>
      <c r="DAO1" s="292"/>
      <c r="DAP1" s="292"/>
      <c r="DAQ1" s="292"/>
      <c r="DAR1" s="292"/>
      <c r="DAS1" s="292"/>
      <c r="DAT1" s="292"/>
      <c r="DAU1" s="292"/>
      <c r="DAV1" s="292"/>
      <c r="DAW1" s="292"/>
      <c r="DAX1" s="292"/>
      <c r="DAY1" s="292"/>
      <c r="DAZ1" s="292"/>
      <c r="DBA1" s="292"/>
      <c r="DBB1" s="292"/>
      <c r="DBC1" s="292"/>
      <c r="DBD1" s="292"/>
      <c r="DBE1" s="292"/>
      <c r="DBF1" s="292"/>
      <c r="DBG1" s="292"/>
      <c r="DBH1" s="292"/>
      <c r="DBI1" s="292"/>
      <c r="DBJ1" s="292"/>
      <c r="DBK1" s="292"/>
      <c r="DBL1" s="292"/>
      <c r="DBM1" s="292"/>
      <c r="DBN1" s="292"/>
      <c r="DBO1" s="292"/>
      <c r="DBP1" s="292"/>
      <c r="DBQ1" s="292"/>
      <c r="DBR1" s="292"/>
      <c r="DBS1" s="292"/>
      <c r="DBT1" s="292"/>
      <c r="DBU1" s="292"/>
      <c r="DBV1" s="292"/>
      <c r="DBW1" s="292"/>
      <c r="DBX1" s="292"/>
      <c r="DBY1" s="292"/>
      <c r="DBZ1" s="292"/>
      <c r="DCA1" s="292"/>
      <c r="DCB1" s="292"/>
      <c r="DCC1" s="292"/>
      <c r="DCD1" s="292"/>
      <c r="DCE1" s="292"/>
      <c r="DCF1" s="292"/>
      <c r="DCG1" s="292"/>
      <c r="DCH1" s="292"/>
      <c r="DCI1" s="292"/>
      <c r="DCJ1" s="292"/>
      <c r="DCK1" s="292"/>
      <c r="DCL1" s="292"/>
      <c r="DCM1" s="292"/>
      <c r="DCN1" s="292"/>
      <c r="DCO1" s="292"/>
      <c r="DCP1" s="292"/>
      <c r="DCQ1" s="292"/>
      <c r="DCR1" s="292"/>
      <c r="DCS1" s="292"/>
      <c r="DCT1" s="292"/>
      <c r="DCU1" s="292"/>
      <c r="DCV1" s="292"/>
      <c r="DCW1" s="292"/>
      <c r="DCX1" s="292"/>
      <c r="DCY1" s="292"/>
      <c r="DCZ1" s="292"/>
      <c r="DDA1" s="292"/>
      <c r="DDB1" s="292"/>
      <c r="DDC1" s="292"/>
      <c r="DDD1" s="292"/>
      <c r="DDE1" s="292"/>
      <c r="DDF1" s="292"/>
      <c r="DDG1" s="292"/>
      <c r="DDH1" s="292"/>
      <c r="DDI1" s="292"/>
      <c r="DDJ1" s="292"/>
      <c r="DDK1" s="292"/>
      <c r="DDL1" s="292"/>
      <c r="DDM1" s="292"/>
      <c r="DDN1" s="292"/>
      <c r="DDO1" s="292"/>
      <c r="DDP1" s="292"/>
      <c r="DDQ1" s="292"/>
      <c r="DDR1" s="292"/>
      <c r="DDS1" s="292"/>
      <c r="DDT1" s="292"/>
      <c r="DDU1" s="292"/>
      <c r="DDV1" s="292"/>
      <c r="DDW1" s="292"/>
      <c r="DDX1" s="292"/>
      <c r="DDY1" s="292"/>
      <c r="DDZ1" s="292"/>
      <c r="DEA1" s="292"/>
      <c r="DEB1" s="292"/>
      <c r="DEC1" s="292"/>
      <c r="DED1" s="292"/>
      <c r="DEE1" s="292"/>
      <c r="DEF1" s="292"/>
      <c r="DEG1" s="292"/>
      <c r="DEH1" s="292"/>
      <c r="DEI1" s="292"/>
      <c r="DEJ1" s="292"/>
      <c r="DEK1" s="292"/>
      <c r="DEL1" s="292"/>
      <c r="DEM1" s="292"/>
      <c r="DEN1" s="292"/>
      <c r="DEO1" s="292"/>
      <c r="DEP1" s="292"/>
      <c r="DEQ1" s="292"/>
      <c r="DER1" s="292"/>
      <c r="DES1" s="292"/>
      <c r="DET1" s="292"/>
      <c r="DEU1" s="292"/>
      <c r="DEV1" s="292"/>
      <c r="DEW1" s="292"/>
      <c r="DEX1" s="292"/>
      <c r="DEY1" s="292"/>
      <c r="DEZ1" s="292"/>
      <c r="DFA1" s="292"/>
      <c r="DFB1" s="292"/>
      <c r="DFC1" s="292"/>
      <c r="DFD1" s="292"/>
      <c r="DFE1" s="292"/>
      <c r="DFF1" s="292"/>
      <c r="DFG1" s="292"/>
      <c r="DFH1" s="292"/>
      <c r="DFI1" s="292"/>
      <c r="DFJ1" s="292"/>
      <c r="DFK1" s="292"/>
      <c r="DFL1" s="292"/>
      <c r="DFM1" s="292"/>
      <c r="DFN1" s="292"/>
      <c r="DFO1" s="292"/>
      <c r="DFP1" s="292"/>
      <c r="DFQ1" s="292"/>
      <c r="DFR1" s="292"/>
      <c r="DFS1" s="292"/>
      <c r="DFT1" s="292"/>
      <c r="DFU1" s="292"/>
      <c r="DFV1" s="292"/>
      <c r="DFW1" s="292"/>
      <c r="DFX1" s="292"/>
      <c r="DFY1" s="292"/>
      <c r="DFZ1" s="292"/>
      <c r="DGA1" s="292"/>
      <c r="DGB1" s="292"/>
      <c r="DGC1" s="292"/>
      <c r="DGD1" s="292"/>
      <c r="DGE1" s="292"/>
      <c r="DGF1" s="292"/>
      <c r="DGG1" s="292"/>
      <c r="DGH1" s="292"/>
      <c r="DGI1" s="292"/>
      <c r="DGJ1" s="292"/>
      <c r="DGK1" s="292"/>
      <c r="DGL1" s="292"/>
      <c r="DGM1" s="292"/>
      <c r="DGN1" s="292"/>
      <c r="DGO1" s="292"/>
      <c r="DGP1" s="292"/>
      <c r="DGQ1" s="292"/>
      <c r="DGR1" s="292"/>
      <c r="DGS1" s="292"/>
      <c r="DGT1" s="292"/>
      <c r="DGU1" s="292"/>
      <c r="DGV1" s="292"/>
      <c r="DGW1" s="292"/>
      <c r="DGX1" s="292"/>
      <c r="DGY1" s="292"/>
      <c r="DGZ1" s="292"/>
      <c r="DHA1" s="292"/>
      <c r="DHB1" s="292"/>
      <c r="DHC1" s="292"/>
      <c r="DHD1" s="292"/>
      <c r="DHE1" s="292"/>
      <c r="DHF1" s="292"/>
      <c r="DHG1" s="292"/>
      <c r="DHH1" s="292"/>
      <c r="DHI1" s="292"/>
      <c r="DHJ1" s="292"/>
      <c r="DHK1" s="292"/>
      <c r="DHL1" s="292"/>
      <c r="DHM1" s="292"/>
      <c r="DHN1" s="292"/>
      <c r="DHO1" s="292"/>
      <c r="DHP1" s="292"/>
      <c r="DHQ1" s="292"/>
      <c r="DHR1" s="292"/>
      <c r="DHS1" s="292"/>
      <c r="DHT1" s="292"/>
      <c r="DHU1" s="292"/>
      <c r="DHV1" s="292"/>
      <c r="DHW1" s="292"/>
      <c r="DHX1" s="292"/>
      <c r="DHY1" s="292"/>
      <c r="DHZ1" s="292"/>
      <c r="DIA1" s="292"/>
      <c r="DIB1" s="292"/>
      <c r="DIC1" s="292"/>
      <c r="DID1" s="292"/>
      <c r="DIE1" s="292"/>
      <c r="DIF1" s="292"/>
      <c r="DIG1" s="292"/>
      <c r="DIH1" s="292"/>
      <c r="DII1" s="292"/>
      <c r="DIJ1" s="292"/>
      <c r="DIK1" s="292"/>
      <c r="DIL1" s="292"/>
      <c r="DIM1" s="292"/>
      <c r="DIN1" s="292"/>
      <c r="DIO1" s="292"/>
      <c r="DIP1" s="292"/>
      <c r="DIQ1" s="292"/>
      <c r="DIR1" s="292"/>
      <c r="DIS1" s="292"/>
      <c r="DIT1" s="292"/>
      <c r="DIU1" s="292"/>
      <c r="DIV1" s="292"/>
      <c r="DIW1" s="292"/>
      <c r="DIX1" s="292"/>
      <c r="DIY1" s="292"/>
      <c r="DIZ1" s="292"/>
      <c r="DJA1" s="292"/>
      <c r="DJB1" s="292"/>
      <c r="DJC1" s="292"/>
      <c r="DJD1" s="292"/>
      <c r="DJE1" s="292"/>
      <c r="DJF1" s="292"/>
      <c r="DJG1" s="292"/>
      <c r="DJH1" s="292"/>
      <c r="DJI1" s="292"/>
      <c r="DJJ1" s="292"/>
      <c r="DJK1" s="292"/>
      <c r="DJL1" s="292"/>
      <c r="DJM1" s="292"/>
      <c r="DJN1" s="292"/>
      <c r="DJO1" s="292"/>
      <c r="DJP1" s="292"/>
      <c r="DJQ1" s="292"/>
      <c r="DJR1" s="292"/>
      <c r="DJS1" s="292"/>
      <c r="DJT1" s="292"/>
      <c r="DJU1" s="292"/>
      <c r="DJV1" s="292"/>
      <c r="DJW1" s="292"/>
      <c r="DJX1" s="292"/>
      <c r="DJY1" s="292"/>
      <c r="DJZ1" s="292"/>
      <c r="DKA1" s="292"/>
      <c r="DKB1" s="292"/>
      <c r="DKC1" s="292"/>
      <c r="DKD1" s="292"/>
      <c r="DKE1" s="292"/>
      <c r="DKF1" s="292"/>
      <c r="DKG1" s="292"/>
      <c r="DKH1" s="292"/>
      <c r="DKI1" s="292"/>
      <c r="DKJ1" s="292"/>
      <c r="DKK1" s="292"/>
      <c r="DKL1" s="292"/>
      <c r="DKM1" s="292"/>
      <c r="DKN1" s="292"/>
      <c r="DKO1" s="292"/>
      <c r="DKP1" s="292"/>
      <c r="DKQ1" s="292"/>
      <c r="DKR1" s="292"/>
      <c r="DKS1" s="292"/>
      <c r="DKT1" s="292"/>
      <c r="DKU1" s="292"/>
      <c r="DKV1" s="292"/>
      <c r="DKW1" s="292"/>
      <c r="DKX1" s="292"/>
      <c r="DKY1" s="292"/>
      <c r="DKZ1" s="292"/>
      <c r="DLA1" s="292"/>
      <c r="DLB1" s="292"/>
      <c r="DLC1" s="292"/>
      <c r="DLD1" s="292"/>
      <c r="DLE1" s="292"/>
      <c r="DLF1" s="292"/>
      <c r="DLG1" s="292"/>
      <c r="DLH1" s="292"/>
      <c r="DLI1" s="292"/>
      <c r="DLJ1" s="292"/>
      <c r="DLK1" s="292"/>
      <c r="DLL1" s="292"/>
      <c r="DLM1" s="292"/>
      <c r="DLN1" s="292"/>
      <c r="DLO1" s="292"/>
      <c r="DLP1" s="292"/>
      <c r="DLQ1" s="292"/>
      <c r="DLR1" s="292"/>
      <c r="DLS1" s="292"/>
      <c r="DLT1" s="292"/>
      <c r="DLU1" s="292"/>
      <c r="DLV1" s="292"/>
      <c r="DLW1" s="292"/>
      <c r="DLX1" s="292"/>
      <c r="DLY1" s="292"/>
      <c r="DLZ1" s="292"/>
      <c r="DMA1" s="292"/>
      <c r="DMB1" s="292"/>
      <c r="DMC1" s="292"/>
      <c r="DMD1" s="292"/>
      <c r="DME1" s="292"/>
      <c r="DMF1" s="292"/>
      <c r="DMG1" s="292"/>
      <c r="DMH1" s="292"/>
      <c r="DMI1" s="292"/>
      <c r="DMJ1" s="292"/>
      <c r="DMK1" s="292"/>
      <c r="DML1" s="292"/>
      <c r="DMM1" s="292"/>
      <c r="DMN1" s="292"/>
      <c r="DMO1" s="292"/>
      <c r="DMP1" s="292"/>
      <c r="DMQ1" s="292"/>
      <c r="DMR1" s="292"/>
      <c r="DMS1" s="292"/>
      <c r="DMT1" s="292"/>
      <c r="DMU1" s="292"/>
      <c r="DMV1" s="292"/>
      <c r="DMW1" s="292"/>
      <c r="DMX1" s="292"/>
      <c r="DMY1" s="292"/>
      <c r="DMZ1" s="292"/>
      <c r="DNA1" s="292"/>
      <c r="DNB1" s="292"/>
      <c r="DNC1" s="292"/>
      <c r="DND1" s="292"/>
      <c r="DNE1" s="292"/>
      <c r="DNF1" s="292"/>
      <c r="DNG1" s="292"/>
      <c r="DNH1" s="292"/>
      <c r="DNI1" s="292"/>
      <c r="DNJ1" s="292"/>
      <c r="DNK1" s="292"/>
      <c r="DNL1" s="292"/>
      <c r="DNM1" s="292"/>
      <c r="DNN1" s="292"/>
      <c r="DNO1" s="292"/>
      <c r="DNP1" s="292"/>
      <c r="DNQ1" s="292"/>
      <c r="DNR1" s="292"/>
      <c r="DNS1" s="292"/>
      <c r="DNT1" s="292"/>
      <c r="DNU1" s="292"/>
      <c r="DNV1" s="292"/>
      <c r="DNW1" s="292"/>
      <c r="DNX1" s="292"/>
      <c r="DNY1" s="292"/>
      <c r="DNZ1" s="292"/>
      <c r="DOA1" s="292"/>
      <c r="DOB1" s="292"/>
      <c r="DOC1" s="292"/>
      <c r="DOD1" s="292"/>
      <c r="DOE1" s="292"/>
      <c r="DOF1" s="292"/>
      <c r="DOG1" s="292"/>
      <c r="DOH1" s="292"/>
      <c r="DOI1" s="292"/>
      <c r="DOJ1" s="292"/>
      <c r="DOK1" s="292"/>
      <c r="DOL1" s="292"/>
      <c r="DOM1" s="292"/>
      <c r="DON1" s="292"/>
      <c r="DOO1" s="292"/>
      <c r="DOP1" s="292"/>
      <c r="DOQ1" s="292"/>
      <c r="DOR1" s="292"/>
      <c r="DOS1" s="292"/>
      <c r="DOT1" s="292"/>
      <c r="DOU1" s="292"/>
      <c r="DOV1" s="292"/>
      <c r="DOW1" s="292"/>
      <c r="DOX1" s="292"/>
      <c r="DOY1" s="292"/>
      <c r="DOZ1" s="292"/>
      <c r="DPA1" s="292"/>
      <c r="DPB1" s="292"/>
      <c r="DPC1" s="292"/>
      <c r="DPD1" s="292"/>
      <c r="DPE1" s="292"/>
      <c r="DPF1" s="292"/>
      <c r="DPG1" s="292"/>
      <c r="DPH1" s="292"/>
      <c r="DPI1" s="292"/>
      <c r="DPJ1" s="292"/>
      <c r="DPK1" s="292"/>
      <c r="DPL1" s="292"/>
      <c r="DPM1" s="292"/>
      <c r="DPN1" s="292"/>
      <c r="DPO1" s="292"/>
      <c r="DPP1" s="292"/>
      <c r="DPQ1" s="292"/>
      <c r="DPR1" s="292"/>
      <c r="DPS1" s="292"/>
      <c r="DPT1" s="292"/>
      <c r="DPU1" s="292"/>
      <c r="DPV1" s="292"/>
      <c r="DPW1" s="292"/>
      <c r="DPX1" s="292"/>
      <c r="DPY1" s="292"/>
      <c r="DPZ1" s="292"/>
      <c r="DQA1" s="292"/>
      <c r="DQB1" s="292"/>
      <c r="DQC1" s="292"/>
      <c r="DQD1" s="292"/>
      <c r="DQE1" s="292"/>
      <c r="DQF1" s="292"/>
      <c r="DQG1" s="292"/>
      <c r="DQH1" s="292"/>
      <c r="DQI1" s="292"/>
      <c r="DQJ1" s="292"/>
      <c r="DQK1" s="292"/>
      <c r="DQL1" s="292"/>
      <c r="DQM1" s="292"/>
      <c r="DQN1" s="292"/>
      <c r="DQO1" s="292"/>
      <c r="DQP1" s="292"/>
      <c r="DQQ1" s="292"/>
      <c r="DQR1" s="292"/>
      <c r="DQS1" s="292"/>
      <c r="DQT1" s="292"/>
      <c r="DQU1" s="292"/>
      <c r="DQV1" s="292"/>
      <c r="DQW1" s="292"/>
      <c r="DQX1" s="292"/>
      <c r="DQY1" s="292"/>
      <c r="DQZ1" s="292"/>
      <c r="DRA1" s="292"/>
      <c r="DRB1" s="292"/>
      <c r="DRC1" s="292"/>
      <c r="DRD1" s="292"/>
      <c r="DRE1" s="292"/>
      <c r="DRF1" s="292"/>
      <c r="DRG1" s="292"/>
      <c r="DRH1" s="292"/>
      <c r="DRI1" s="292"/>
      <c r="DRJ1" s="292"/>
      <c r="DRK1" s="292"/>
      <c r="DRL1" s="292"/>
      <c r="DRM1" s="292"/>
      <c r="DRN1" s="292"/>
      <c r="DRO1" s="292"/>
      <c r="DRP1" s="292"/>
      <c r="DRQ1" s="292"/>
      <c r="DRR1" s="292"/>
      <c r="DRS1" s="292"/>
      <c r="DRT1" s="292"/>
      <c r="DRU1" s="292"/>
      <c r="DRV1" s="292"/>
      <c r="DRW1" s="292"/>
      <c r="DRX1" s="292"/>
      <c r="DRY1" s="292"/>
      <c r="DRZ1" s="292"/>
      <c r="DSA1" s="292"/>
      <c r="DSB1" s="292"/>
      <c r="DSC1" s="292"/>
      <c r="DSD1" s="292"/>
      <c r="DSE1" s="292"/>
      <c r="DSF1" s="292"/>
      <c r="DSG1" s="292"/>
      <c r="DSH1" s="292"/>
      <c r="DSI1" s="292"/>
      <c r="DSJ1" s="292"/>
      <c r="DSK1" s="292"/>
      <c r="DSL1" s="292"/>
      <c r="DSM1" s="292"/>
      <c r="DSN1" s="292"/>
      <c r="DSO1" s="292"/>
      <c r="DSP1" s="292"/>
      <c r="DSQ1" s="292"/>
      <c r="DSR1" s="292"/>
      <c r="DSS1" s="292"/>
      <c r="DST1" s="292"/>
      <c r="DSU1" s="292"/>
      <c r="DSV1" s="292"/>
      <c r="DSW1" s="292"/>
      <c r="DSX1" s="292"/>
      <c r="DSY1" s="292"/>
      <c r="DSZ1" s="292"/>
      <c r="DTA1" s="292"/>
      <c r="DTB1" s="292"/>
      <c r="DTC1" s="292"/>
      <c r="DTD1" s="292"/>
      <c r="DTE1" s="292"/>
      <c r="DTF1" s="292"/>
      <c r="DTG1" s="292"/>
      <c r="DTH1" s="292"/>
      <c r="DTI1" s="292"/>
      <c r="DTJ1" s="292"/>
      <c r="DTK1" s="292"/>
      <c r="DTL1" s="292"/>
      <c r="DTM1" s="292"/>
      <c r="DTN1" s="292"/>
      <c r="DTO1" s="292"/>
      <c r="DTP1" s="292"/>
      <c r="DTQ1" s="292"/>
      <c r="DTR1" s="292"/>
      <c r="DTS1" s="292"/>
      <c r="DTT1" s="292"/>
      <c r="DTU1" s="292"/>
      <c r="DTV1" s="292"/>
      <c r="DTW1" s="292"/>
      <c r="DTX1" s="292"/>
      <c r="DTY1" s="292"/>
      <c r="DTZ1" s="292"/>
      <c r="DUA1" s="292"/>
      <c r="DUB1" s="292"/>
      <c r="DUC1" s="292"/>
      <c r="DUD1" s="292"/>
      <c r="DUE1" s="292"/>
      <c r="DUF1" s="292"/>
      <c r="DUG1" s="292"/>
      <c r="DUH1" s="292"/>
      <c r="DUI1" s="292"/>
      <c r="DUJ1" s="292"/>
      <c r="DUK1" s="292"/>
      <c r="DUL1" s="292"/>
      <c r="DUM1" s="292"/>
      <c r="DUN1" s="292"/>
      <c r="DUO1" s="292"/>
      <c r="DUP1" s="292"/>
      <c r="DUQ1" s="292"/>
      <c r="DUR1" s="292"/>
      <c r="DUS1" s="292"/>
      <c r="DUT1" s="292"/>
      <c r="DUU1" s="292"/>
      <c r="DUV1" s="292"/>
      <c r="DUW1" s="292"/>
      <c r="DUX1" s="292"/>
      <c r="DUY1" s="292"/>
      <c r="DUZ1" s="292"/>
      <c r="DVA1" s="292"/>
      <c r="DVB1" s="292"/>
      <c r="DVC1" s="292"/>
      <c r="DVD1" s="292"/>
      <c r="DVE1" s="292"/>
      <c r="DVF1" s="292"/>
      <c r="DVG1" s="292"/>
      <c r="DVH1" s="292"/>
      <c r="DVI1" s="292"/>
      <c r="DVJ1" s="292"/>
      <c r="DVK1" s="292"/>
      <c r="DVL1" s="292"/>
      <c r="DVM1" s="292"/>
      <c r="DVN1" s="292"/>
      <c r="DVO1" s="292"/>
      <c r="DVP1" s="292"/>
      <c r="DVQ1" s="292"/>
      <c r="DVR1" s="292"/>
      <c r="DVS1" s="292"/>
      <c r="DVT1" s="292"/>
      <c r="DVU1" s="292"/>
      <c r="DVV1" s="292"/>
      <c r="DVW1" s="292"/>
      <c r="DVX1" s="292"/>
      <c r="DVY1" s="292"/>
      <c r="DVZ1" s="292"/>
      <c r="DWA1" s="292"/>
      <c r="DWB1" s="292"/>
      <c r="DWC1" s="292"/>
      <c r="DWD1" s="292"/>
      <c r="DWE1" s="292"/>
      <c r="DWF1" s="292"/>
      <c r="DWG1" s="292"/>
      <c r="DWH1" s="292"/>
      <c r="DWI1" s="292"/>
      <c r="DWJ1" s="292"/>
      <c r="DWK1" s="292"/>
      <c r="DWL1" s="292"/>
      <c r="DWM1" s="292"/>
      <c r="DWN1" s="292"/>
      <c r="DWO1" s="292"/>
      <c r="DWP1" s="292"/>
      <c r="DWQ1" s="292"/>
      <c r="DWR1" s="292"/>
      <c r="DWS1" s="292"/>
      <c r="DWT1" s="292"/>
      <c r="DWU1" s="292"/>
      <c r="DWV1" s="292"/>
      <c r="DWW1" s="292"/>
      <c r="DWX1" s="292"/>
      <c r="DWY1" s="292"/>
      <c r="DWZ1" s="292"/>
      <c r="DXA1" s="292"/>
      <c r="DXB1" s="292"/>
      <c r="DXC1" s="292"/>
      <c r="DXD1" s="292"/>
      <c r="DXE1" s="292"/>
      <c r="DXF1" s="292"/>
      <c r="DXG1" s="292"/>
      <c r="DXH1" s="292"/>
      <c r="DXI1" s="292"/>
      <c r="DXJ1" s="292"/>
      <c r="DXK1" s="292"/>
      <c r="DXL1" s="292"/>
      <c r="DXM1" s="292"/>
      <c r="DXN1" s="292"/>
      <c r="DXO1" s="292"/>
      <c r="DXP1" s="292"/>
      <c r="DXQ1" s="292"/>
      <c r="DXR1" s="292"/>
      <c r="DXS1" s="292"/>
      <c r="DXT1" s="292"/>
      <c r="DXU1" s="292"/>
      <c r="DXV1" s="292"/>
      <c r="DXW1" s="292"/>
      <c r="DXX1" s="292"/>
      <c r="DXY1" s="292"/>
      <c r="DXZ1" s="292"/>
      <c r="DYA1" s="292"/>
      <c r="DYB1" s="292"/>
      <c r="DYC1" s="292"/>
      <c r="DYD1" s="292"/>
      <c r="DYE1" s="292"/>
      <c r="DYF1" s="292"/>
      <c r="DYG1" s="292"/>
      <c r="DYH1" s="292"/>
      <c r="DYI1" s="292"/>
      <c r="DYJ1" s="292"/>
      <c r="DYK1" s="292"/>
      <c r="DYL1" s="292"/>
      <c r="DYM1" s="292"/>
      <c r="DYN1" s="292"/>
      <c r="DYO1" s="292"/>
      <c r="DYP1" s="292"/>
      <c r="DYQ1" s="292"/>
      <c r="DYR1" s="292"/>
      <c r="DYS1" s="292"/>
      <c r="DYT1" s="292"/>
      <c r="DYU1" s="292"/>
      <c r="DYV1" s="292"/>
      <c r="DYW1" s="292"/>
      <c r="DYX1" s="292"/>
      <c r="DYY1" s="292"/>
      <c r="DYZ1" s="292"/>
      <c r="DZA1" s="292"/>
      <c r="DZB1" s="292"/>
      <c r="DZC1" s="292"/>
      <c r="DZD1" s="292"/>
      <c r="DZE1" s="292"/>
      <c r="DZF1" s="292"/>
      <c r="DZG1" s="292"/>
      <c r="DZH1" s="292"/>
      <c r="DZI1" s="292"/>
      <c r="DZJ1" s="292"/>
      <c r="DZK1" s="292"/>
      <c r="DZL1" s="292"/>
      <c r="DZM1" s="292"/>
      <c r="DZN1" s="292"/>
      <c r="DZO1" s="292"/>
      <c r="DZP1" s="292"/>
      <c r="DZQ1" s="292"/>
      <c r="DZR1" s="292"/>
      <c r="DZS1" s="292"/>
      <c r="DZT1" s="292"/>
      <c r="DZU1" s="292"/>
      <c r="DZV1" s="292"/>
      <c r="DZW1" s="292"/>
      <c r="DZX1" s="292"/>
      <c r="DZY1" s="292"/>
      <c r="DZZ1" s="292"/>
      <c r="EAA1" s="292"/>
      <c r="EAB1" s="292"/>
      <c r="EAC1" s="292"/>
      <c r="EAD1" s="292"/>
      <c r="EAE1" s="292"/>
      <c r="EAF1" s="292"/>
      <c r="EAG1" s="292"/>
      <c r="EAH1" s="292"/>
      <c r="EAI1" s="292"/>
      <c r="EAJ1" s="292"/>
      <c r="EAK1" s="292"/>
      <c r="EAL1" s="292"/>
      <c r="EAM1" s="292"/>
      <c r="EAN1" s="292"/>
      <c r="EAO1" s="292"/>
      <c r="EAP1" s="292"/>
      <c r="EAQ1" s="292"/>
      <c r="EAR1" s="292"/>
      <c r="EAS1" s="292"/>
      <c r="EAT1" s="292"/>
      <c r="EAU1" s="292"/>
      <c r="EAV1" s="292"/>
      <c r="EAW1" s="292"/>
      <c r="EAX1" s="292"/>
      <c r="EAY1" s="292"/>
      <c r="EAZ1" s="292"/>
      <c r="EBA1" s="292"/>
      <c r="EBB1" s="292"/>
      <c r="EBC1" s="292"/>
      <c r="EBD1" s="292"/>
      <c r="EBE1" s="292"/>
      <c r="EBF1" s="292"/>
      <c r="EBG1" s="292"/>
      <c r="EBH1" s="292"/>
      <c r="EBI1" s="292"/>
      <c r="EBJ1" s="292"/>
      <c r="EBK1" s="292"/>
      <c r="EBL1" s="292"/>
      <c r="EBM1" s="292"/>
      <c r="EBN1" s="292"/>
      <c r="EBO1" s="292"/>
      <c r="EBP1" s="292"/>
      <c r="EBQ1" s="292"/>
      <c r="EBR1" s="292"/>
      <c r="EBS1" s="292"/>
      <c r="EBT1" s="292"/>
      <c r="EBU1" s="292"/>
      <c r="EBV1" s="292"/>
      <c r="EBW1" s="292"/>
      <c r="EBX1" s="292"/>
      <c r="EBY1" s="292"/>
      <c r="EBZ1" s="292"/>
      <c r="ECA1" s="292"/>
      <c r="ECB1" s="292"/>
      <c r="ECC1" s="292"/>
      <c r="ECD1" s="292"/>
      <c r="ECE1" s="292"/>
      <c r="ECF1" s="292"/>
      <c r="ECG1" s="292"/>
      <c r="ECH1" s="292"/>
      <c r="ECI1" s="292"/>
      <c r="ECJ1" s="292"/>
      <c r="ECK1" s="292"/>
      <c r="ECL1" s="292"/>
      <c r="ECM1" s="292"/>
      <c r="ECN1" s="292"/>
      <c r="ECO1" s="292"/>
      <c r="ECP1" s="292"/>
      <c r="ECQ1" s="292"/>
      <c r="ECR1" s="292"/>
      <c r="ECS1" s="292"/>
      <c r="ECT1" s="292"/>
      <c r="ECU1" s="292"/>
      <c r="ECV1" s="292"/>
      <c r="ECW1" s="292"/>
      <c r="ECX1" s="292"/>
      <c r="ECY1" s="292"/>
      <c r="ECZ1" s="292"/>
      <c r="EDA1" s="292"/>
      <c r="EDB1" s="292"/>
      <c r="EDC1" s="292"/>
      <c r="EDD1" s="292"/>
      <c r="EDE1" s="292"/>
      <c r="EDF1" s="292"/>
      <c r="EDG1" s="292"/>
      <c r="EDH1" s="292"/>
      <c r="EDI1" s="292"/>
      <c r="EDJ1" s="292"/>
      <c r="EDK1" s="292"/>
      <c r="EDL1" s="292"/>
      <c r="EDM1" s="292"/>
      <c r="EDN1" s="292"/>
      <c r="EDO1" s="292"/>
      <c r="EDP1" s="292"/>
      <c r="EDQ1" s="292"/>
      <c r="EDR1" s="292"/>
      <c r="EDS1" s="292"/>
      <c r="EDT1" s="292"/>
      <c r="EDU1" s="292"/>
      <c r="EDV1" s="292"/>
      <c r="EDW1" s="292"/>
      <c r="EDX1" s="292"/>
      <c r="EDY1" s="292"/>
      <c r="EDZ1" s="292"/>
      <c r="EEA1" s="292"/>
      <c r="EEB1" s="292"/>
      <c r="EEC1" s="292"/>
      <c r="EED1" s="292"/>
      <c r="EEE1" s="292"/>
      <c r="EEF1" s="292"/>
      <c r="EEG1" s="292"/>
      <c r="EEH1" s="292"/>
      <c r="EEI1" s="292"/>
      <c r="EEJ1" s="292"/>
      <c r="EEK1" s="292"/>
      <c r="EEL1" s="292"/>
      <c r="EEM1" s="292"/>
      <c r="EEN1" s="292"/>
      <c r="EEO1" s="292"/>
      <c r="EEP1" s="292"/>
      <c r="EEQ1" s="292"/>
      <c r="EER1" s="292"/>
      <c r="EES1" s="292"/>
      <c r="EET1" s="292"/>
      <c r="EEU1" s="292"/>
      <c r="EEV1" s="292"/>
      <c r="EEW1" s="292"/>
      <c r="EEX1" s="292"/>
      <c r="EEY1" s="292"/>
      <c r="EEZ1" s="292"/>
      <c r="EFA1" s="292"/>
      <c r="EFB1" s="292"/>
      <c r="EFC1" s="292"/>
      <c r="EFD1" s="292"/>
      <c r="EFE1" s="292"/>
      <c r="EFF1" s="292"/>
      <c r="EFG1" s="292"/>
      <c r="EFH1" s="292"/>
      <c r="EFI1" s="292"/>
      <c r="EFJ1" s="292"/>
      <c r="EFK1" s="292"/>
      <c r="EFL1" s="292"/>
      <c r="EFM1" s="292"/>
      <c r="EFN1" s="292"/>
      <c r="EFO1" s="292"/>
      <c r="EFP1" s="292"/>
      <c r="EFQ1" s="292"/>
      <c r="EFR1" s="292"/>
      <c r="EFS1" s="292"/>
      <c r="EFT1" s="292"/>
      <c r="EFU1" s="292"/>
      <c r="EFV1" s="292"/>
      <c r="EFW1" s="292"/>
      <c r="EFX1" s="292"/>
      <c r="EFY1" s="292"/>
      <c r="EFZ1" s="292"/>
      <c r="EGA1" s="292"/>
      <c r="EGB1" s="292"/>
      <c r="EGC1" s="292"/>
      <c r="EGD1" s="292"/>
      <c r="EGE1" s="292"/>
      <c r="EGF1" s="292"/>
      <c r="EGG1" s="292"/>
      <c r="EGH1" s="292"/>
      <c r="EGI1" s="292"/>
      <c r="EGJ1" s="292"/>
      <c r="EGK1" s="292"/>
      <c r="EGL1" s="292"/>
      <c r="EGM1" s="292"/>
      <c r="EGN1" s="292"/>
      <c r="EGO1" s="292"/>
      <c r="EGP1" s="292"/>
      <c r="EGQ1" s="292"/>
      <c r="EGR1" s="292"/>
      <c r="EGS1" s="292"/>
      <c r="EGT1" s="292"/>
      <c r="EGU1" s="292"/>
      <c r="EGV1" s="292"/>
      <c r="EGW1" s="292"/>
      <c r="EGX1" s="292"/>
      <c r="EGY1" s="292"/>
      <c r="EGZ1" s="292"/>
      <c r="EHA1" s="292"/>
      <c r="EHB1" s="292"/>
      <c r="EHC1" s="292"/>
      <c r="EHD1" s="292"/>
      <c r="EHE1" s="292"/>
      <c r="EHF1" s="292"/>
      <c r="EHG1" s="292"/>
      <c r="EHH1" s="292"/>
      <c r="EHI1" s="292"/>
      <c r="EHJ1" s="292"/>
      <c r="EHK1" s="292"/>
      <c r="EHL1" s="292"/>
      <c r="EHM1" s="292"/>
      <c r="EHN1" s="292"/>
      <c r="EHO1" s="292"/>
      <c r="EHP1" s="292"/>
      <c r="EHQ1" s="292"/>
      <c r="EHR1" s="292"/>
      <c r="EHS1" s="292"/>
      <c r="EHT1" s="292"/>
      <c r="EHU1" s="292"/>
      <c r="EHV1" s="292"/>
      <c r="EHW1" s="292"/>
      <c r="EHX1" s="292"/>
      <c r="EHY1" s="292"/>
      <c r="EHZ1" s="292"/>
      <c r="EIA1" s="292"/>
      <c r="EIB1" s="292"/>
      <c r="EIC1" s="292"/>
      <c r="EID1" s="292"/>
      <c r="EIE1" s="292"/>
      <c r="EIF1" s="292"/>
      <c r="EIG1" s="292"/>
      <c r="EIH1" s="292"/>
      <c r="EII1" s="292"/>
      <c r="EIJ1" s="292"/>
      <c r="EIK1" s="292"/>
      <c r="EIL1" s="292"/>
      <c r="EIM1" s="292"/>
      <c r="EIN1" s="292"/>
      <c r="EIO1" s="292"/>
      <c r="EIP1" s="292"/>
      <c r="EIQ1" s="292"/>
      <c r="EIR1" s="292"/>
      <c r="EIS1" s="292"/>
      <c r="EIT1" s="292"/>
      <c r="EIU1" s="292"/>
      <c r="EIV1" s="292"/>
      <c r="EIW1" s="292"/>
      <c r="EIX1" s="292"/>
      <c r="EIY1" s="292"/>
      <c r="EIZ1" s="292"/>
      <c r="EJA1" s="292"/>
      <c r="EJB1" s="292"/>
      <c r="EJC1" s="292"/>
      <c r="EJD1" s="292"/>
      <c r="EJE1" s="292"/>
      <c r="EJF1" s="292"/>
      <c r="EJG1" s="292"/>
      <c r="EJH1" s="292"/>
      <c r="EJI1" s="292"/>
      <c r="EJJ1" s="292"/>
      <c r="EJK1" s="292"/>
      <c r="EJL1" s="292"/>
      <c r="EJM1" s="292"/>
      <c r="EJN1" s="292"/>
      <c r="EJO1" s="292"/>
      <c r="EJP1" s="292"/>
      <c r="EJQ1" s="292"/>
      <c r="EJR1" s="292"/>
      <c r="EJS1" s="292"/>
      <c r="EJT1" s="292"/>
      <c r="EJU1" s="292"/>
      <c r="EJV1" s="292"/>
      <c r="EJW1" s="292"/>
      <c r="EJX1" s="292"/>
      <c r="EJY1" s="292"/>
      <c r="EJZ1" s="292"/>
      <c r="EKA1" s="292"/>
      <c r="EKB1" s="292"/>
      <c r="EKC1" s="292"/>
      <c r="EKD1" s="292"/>
      <c r="EKE1" s="292"/>
      <c r="EKF1" s="292"/>
      <c r="EKG1" s="292"/>
      <c r="EKH1" s="292"/>
      <c r="EKI1" s="292"/>
      <c r="EKJ1" s="292"/>
      <c r="EKK1" s="292"/>
      <c r="EKL1" s="292"/>
      <c r="EKM1" s="292"/>
      <c r="EKN1" s="292"/>
      <c r="EKO1" s="292"/>
      <c r="EKP1" s="292"/>
      <c r="EKQ1" s="292"/>
      <c r="EKR1" s="292"/>
      <c r="EKS1" s="292"/>
      <c r="EKT1" s="292"/>
      <c r="EKU1" s="292"/>
      <c r="EKV1" s="292"/>
      <c r="EKW1" s="292"/>
      <c r="EKX1" s="292"/>
      <c r="EKY1" s="292"/>
      <c r="EKZ1" s="292"/>
      <c r="ELA1" s="292"/>
      <c r="ELB1" s="292"/>
      <c r="ELC1" s="292"/>
      <c r="ELD1" s="292"/>
      <c r="ELE1" s="292"/>
      <c r="ELF1" s="292"/>
      <c r="ELG1" s="292"/>
      <c r="ELH1" s="292"/>
      <c r="ELI1" s="292"/>
      <c r="ELJ1" s="292"/>
      <c r="ELK1" s="292"/>
      <c r="ELL1" s="292"/>
      <c r="ELM1" s="292"/>
      <c r="ELN1" s="292"/>
      <c r="ELO1" s="292"/>
      <c r="ELP1" s="292"/>
      <c r="ELQ1" s="292"/>
      <c r="ELR1" s="292"/>
      <c r="ELS1" s="292"/>
      <c r="ELT1" s="292"/>
      <c r="ELU1" s="292"/>
      <c r="ELV1" s="292"/>
      <c r="ELW1" s="292"/>
      <c r="ELX1" s="292"/>
      <c r="ELY1" s="292"/>
      <c r="ELZ1" s="292"/>
      <c r="EMA1" s="292"/>
      <c r="EMB1" s="292"/>
      <c r="EMC1" s="292"/>
      <c r="EMD1" s="292"/>
      <c r="EME1" s="292"/>
      <c r="EMF1" s="292"/>
      <c r="EMG1" s="292"/>
      <c r="EMH1" s="292"/>
      <c r="EMI1" s="292"/>
      <c r="EMJ1" s="292"/>
      <c r="EMK1" s="292"/>
      <c r="EML1" s="292"/>
      <c r="EMM1" s="292"/>
      <c r="EMN1" s="292"/>
      <c r="EMO1" s="292"/>
      <c r="EMP1" s="292"/>
      <c r="EMQ1" s="292"/>
      <c r="EMR1" s="292"/>
      <c r="EMS1" s="292"/>
      <c r="EMT1" s="292"/>
      <c r="EMU1" s="292"/>
      <c r="EMV1" s="292"/>
      <c r="EMW1" s="292"/>
      <c r="EMX1" s="292"/>
      <c r="EMY1" s="292"/>
      <c r="EMZ1" s="292"/>
      <c r="ENA1" s="292"/>
      <c r="ENB1" s="292"/>
      <c r="ENC1" s="292"/>
      <c r="END1" s="292"/>
      <c r="ENE1" s="292"/>
      <c r="ENF1" s="292"/>
      <c r="ENG1" s="292"/>
      <c r="ENH1" s="292"/>
      <c r="ENI1" s="292"/>
      <c r="ENJ1" s="292"/>
      <c r="ENK1" s="292"/>
      <c r="ENL1" s="292"/>
      <c r="ENM1" s="292"/>
      <c r="ENN1" s="292"/>
      <c r="ENO1" s="292"/>
      <c r="ENP1" s="292"/>
      <c r="ENQ1" s="292"/>
      <c r="ENR1" s="292"/>
      <c r="ENS1" s="292"/>
      <c r="ENT1" s="292"/>
      <c r="ENU1" s="292"/>
      <c r="ENV1" s="292"/>
      <c r="ENW1" s="292"/>
      <c r="ENX1" s="292"/>
      <c r="ENY1" s="292"/>
      <c r="ENZ1" s="292"/>
      <c r="EOA1" s="292"/>
      <c r="EOB1" s="292"/>
      <c r="EOC1" s="292"/>
      <c r="EOD1" s="292"/>
      <c r="EOE1" s="292"/>
      <c r="EOF1" s="292"/>
      <c r="EOG1" s="292"/>
      <c r="EOH1" s="292"/>
      <c r="EOI1" s="292"/>
      <c r="EOJ1" s="292"/>
      <c r="EOK1" s="292"/>
      <c r="EOL1" s="292"/>
      <c r="EOM1" s="292"/>
      <c r="EON1" s="292"/>
      <c r="EOO1" s="292"/>
      <c r="EOP1" s="292"/>
      <c r="EOQ1" s="292"/>
      <c r="EOR1" s="292"/>
      <c r="EOS1" s="292"/>
      <c r="EOT1" s="292"/>
      <c r="EOU1" s="292"/>
      <c r="EOV1" s="292"/>
      <c r="EOW1" s="292"/>
      <c r="EOX1" s="292"/>
      <c r="EOY1" s="292"/>
      <c r="EOZ1" s="292"/>
      <c r="EPA1" s="292"/>
      <c r="EPB1" s="292"/>
      <c r="EPC1" s="292"/>
      <c r="EPD1" s="292"/>
      <c r="EPE1" s="292"/>
      <c r="EPF1" s="292"/>
      <c r="EPG1" s="292"/>
      <c r="EPH1" s="292"/>
      <c r="EPI1" s="292"/>
      <c r="EPJ1" s="292"/>
      <c r="EPK1" s="292"/>
      <c r="EPL1" s="292"/>
      <c r="EPM1" s="292"/>
      <c r="EPN1" s="292"/>
      <c r="EPO1" s="292"/>
      <c r="EPP1" s="292"/>
      <c r="EPQ1" s="292"/>
      <c r="EPR1" s="292"/>
      <c r="EPS1" s="292"/>
      <c r="EPT1" s="292"/>
      <c r="EPU1" s="292"/>
      <c r="EPV1" s="292"/>
      <c r="EPW1" s="292"/>
      <c r="EPX1" s="292"/>
      <c r="EPY1" s="292"/>
      <c r="EPZ1" s="292"/>
      <c r="EQA1" s="292"/>
      <c r="EQB1" s="292"/>
      <c r="EQC1" s="292"/>
      <c r="EQD1" s="292"/>
      <c r="EQE1" s="292"/>
      <c r="EQF1" s="292"/>
      <c r="EQG1" s="292"/>
      <c r="EQH1" s="292"/>
      <c r="EQI1" s="292"/>
      <c r="EQJ1" s="292"/>
      <c r="EQK1" s="292"/>
      <c r="EQL1" s="292"/>
      <c r="EQM1" s="292"/>
      <c r="EQN1" s="292"/>
      <c r="EQO1" s="292"/>
      <c r="EQP1" s="292"/>
      <c r="EQQ1" s="292"/>
      <c r="EQR1" s="292"/>
      <c r="EQS1" s="292"/>
      <c r="EQT1" s="292"/>
      <c r="EQU1" s="292"/>
      <c r="EQV1" s="292"/>
      <c r="EQW1" s="292"/>
      <c r="EQX1" s="292"/>
      <c r="EQY1" s="292"/>
      <c r="EQZ1" s="292"/>
      <c r="ERA1" s="292"/>
      <c r="ERB1" s="292"/>
      <c r="ERC1" s="292"/>
      <c r="ERD1" s="292"/>
      <c r="ERE1" s="292"/>
      <c r="ERF1" s="292"/>
      <c r="ERG1" s="292"/>
      <c r="ERH1" s="292"/>
      <c r="ERI1" s="292"/>
      <c r="ERJ1" s="292"/>
      <c r="ERK1" s="292"/>
      <c r="ERL1" s="292"/>
      <c r="ERM1" s="292"/>
      <c r="ERN1" s="292"/>
      <c r="ERO1" s="292"/>
      <c r="ERP1" s="292"/>
      <c r="ERQ1" s="292"/>
      <c r="ERR1" s="292"/>
      <c r="ERS1" s="292"/>
      <c r="ERT1" s="292"/>
      <c r="ERU1" s="292"/>
      <c r="ERV1" s="292"/>
      <c r="ERW1" s="292"/>
      <c r="ERX1" s="292"/>
      <c r="ERY1" s="292"/>
      <c r="ERZ1" s="292"/>
      <c r="ESA1" s="292"/>
      <c r="ESB1" s="292"/>
      <c r="ESC1" s="292"/>
      <c r="ESD1" s="292"/>
      <c r="ESE1" s="292"/>
      <c r="ESF1" s="292"/>
      <c r="ESG1" s="292"/>
      <c r="ESH1" s="292"/>
      <c r="ESI1" s="292"/>
      <c r="ESJ1" s="292"/>
      <c r="ESK1" s="292"/>
      <c r="ESL1" s="292"/>
      <c r="ESM1" s="292"/>
      <c r="ESN1" s="292"/>
      <c r="ESO1" s="292"/>
      <c r="ESP1" s="292"/>
      <c r="ESQ1" s="292"/>
      <c r="ESR1" s="292"/>
      <c r="ESS1" s="292"/>
      <c r="EST1" s="292"/>
      <c r="ESU1" s="292"/>
      <c r="ESV1" s="292"/>
      <c r="ESW1" s="292"/>
      <c r="ESX1" s="292"/>
      <c r="ESY1" s="292"/>
      <c r="ESZ1" s="292"/>
      <c r="ETA1" s="292"/>
      <c r="ETB1" s="292"/>
      <c r="ETC1" s="292"/>
      <c r="ETD1" s="292"/>
      <c r="ETE1" s="292"/>
      <c r="ETF1" s="292"/>
      <c r="ETG1" s="292"/>
      <c r="ETH1" s="292"/>
      <c r="ETI1" s="292"/>
      <c r="ETJ1" s="292"/>
      <c r="ETK1" s="292"/>
      <c r="ETL1" s="292"/>
      <c r="ETM1" s="292"/>
      <c r="ETN1" s="292"/>
      <c r="ETO1" s="292"/>
      <c r="ETP1" s="292"/>
      <c r="ETQ1" s="292"/>
      <c r="ETR1" s="292"/>
      <c r="ETS1" s="292"/>
      <c r="ETT1" s="292"/>
      <c r="ETU1" s="292"/>
      <c r="ETV1" s="292"/>
      <c r="ETW1" s="292"/>
      <c r="ETX1" s="292"/>
      <c r="ETY1" s="292"/>
      <c r="ETZ1" s="292"/>
      <c r="EUA1" s="292"/>
      <c r="EUB1" s="292"/>
      <c r="EUC1" s="292"/>
      <c r="EUD1" s="292"/>
      <c r="EUE1" s="292"/>
      <c r="EUF1" s="292"/>
      <c r="EUG1" s="292"/>
      <c r="EUH1" s="292"/>
      <c r="EUI1" s="292"/>
      <c r="EUJ1" s="292"/>
      <c r="EUK1" s="292"/>
      <c r="EUL1" s="292"/>
      <c r="EUM1" s="292"/>
      <c r="EUN1" s="292"/>
      <c r="EUO1" s="292"/>
      <c r="EUP1" s="292"/>
      <c r="EUQ1" s="292"/>
      <c r="EUR1" s="292"/>
      <c r="EUS1" s="292"/>
      <c r="EUT1" s="292"/>
      <c r="EUU1" s="292"/>
      <c r="EUV1" s="292"/>
      <c r="EUW1" s="292"/>
      <c r="EUX1" s="292"/>
      <c r="EUY1" s="292"/>
      <c r="EUZ1" s="292"/>
      <c r="EVA1" s="292"/>
      <c r="EVB1" s="292"/>
      <c r="EVC1" s="292"/>
      <c r="EVD1" s="292"/>
      <c r="EVE1" s="292"/>
      <c r="EVF1" s="292"/>
      <c r="EVG1" s="292"/>
      <c r="EVH1" s="292"/>
      <c r="EVI1" s="292"/>
      <c r="EVJ1" s="292"/>
      <c r="EVK1" s="292"/>
      <c r="EVL1" s="292"/>
      <c r="EVM1" s="292"/>
      <c r="EVN1" s="292"/>
      <c r="EVO1" s="292"/>
      <c r="EVP1" s="292"/>
      <c r="EVQ1" s="292"/>
      <c r="EVR1" s="292"/>
      <c r="EVS1" s="292"/>
      <c r="EVT1" s="292"/>
      <c r="EVU1" s="292"/>
      <c r="EVV1" s="292"/>
      <c r="EVW1" s="292"/>
      <c r="EVX1" s="292"/>
      <c r="EVY1" s="292"/>
      <c r="EVZ1" s="292"/>
      <c r="EWA1" s="292"/>
      <c r="EWB1" s="292"/>
      <c r="EWC1" s="292"/>
      <c r="EWD1" s="292"/>
      <c r="EWE1" s="292"/>
      <c r="EWF1" s="292"/>
      <c r="EWG1" s="292"/>
      <c r="EWH1" s="292"/>
      <c r="EWI1" s="292"/>
      <c r="EWJ1" s="292"/>
      <c r="EWK1" s="292"/>
      <c r="EWL1" s="292"/>
      <c r="EWM1" s="292"/>
      <c r="EWN1" s="292"/>
      <c r="EWO1" s="292"/>
      <c r="EWP1" s="292"/>
      <c r="EWQ1" s="292"/>
      <c r="EWR1" s="292"/>
      <c r="EWS1" s="292"/>
      <c r="EWT1" s="292"/>
      <c r="EWU1" s="292"/>
      <c r="EWV1" s="292"/>
      <c r="EWW1" s="292"/>
      <c r="EWX1" s="292"/>
      <c r="EWY1" s="292"/>
      <c r="EWZ1" s="292"/>
      <c r="EXA1" s="292"/>
      <c r="EXB1" s="292"/>
      <c r="EXC1" s="292"/>
      <c r="EXD1" s="292"/>
      <c r="EXE1" s="292"/>
      <c r="EXF1" s="292"/>
      <c r="EXG1" s="292"/>
      <c r="EXH1" s="292"/>
      <c r="EXI1" s="292"/>
      <c r="EXJ1" s="292"/>
      <c r="EXK1" s="292"/>
      <c r="EXL1" s="292"/>
      <c r="EXM1" s="292"/>
      <c r="EXN1" s="292"/>
      <c r="EXO1" s="292"/>
      <c r="EXP1" s="292"/>
      <c r="EXQ1" s="292"/>
      <c r="EXR1" s="292"/>
      <c r="EXS1" s="292"/>
      <c r="EXT1" s="292"/>
      <c r="EXU1" s="292"/>
      <c r="EXV1" s="292"/>
      <c r="EXW1" s="292"/>
      <c r="EXX1" s="292"/>
      <c r="EXY1" s="292"/>
      <c r="EXZ1" s="292"/>
      <c r="EYA1" s="292"/>
      <c r="EYB1" s="292"/>
      <c r="EYC1" s="292"/>
      <c r="EYD1" s="292"/>
      <c r="EYE1" s="292"/>
      <c r="EYF1" s="292"/>
      <c r="EYG1" s="292"/>
      <c r="EYH1" s="292"/>
      <c r="EYI1" s="292"/>
      <c r="EYJ1" s="292"/>
      <c r="EYK1" s="292"/>
      <c r="EYL1" s="292"/>
      <c r="EYM1" s="292"/>
      <c r="EYN1" s="292"/>
      <c r="EYO1" s="292"/>
      <c r="EYP1" s="292"/>
      <c r="EYQ1" s="292"/>
      <c r="EYR1" s="292"/>
      <c r="EYS1" s="292"/>
      <c r="EYT1" s="292"/>
      <c r="EYU1" s="292"/>
      <c r="EYV1" s="292"/>
      <c r="EYW1" s="292"/>
      <c r="EYX1" s="292"/>
      <c r="EYY1" s="292"/>
      <c r="EYZ1" s="292"/>
      <c r="EZA1" s="292"/>
      <c r="EZB1" s="292"/>
      <c r="EZC1" s="292"/>
      <c r="EZD1" s="292"/>
      <c r="EZE1" s="292"/>
      <c r="EZF1" s="292"/>
      <c r="EZG1" s="292"/>
      <c r="EZH1" s="292"/>
      <c r="EZI1" s="292"/>
      <c r="EZJ1" s="292"/>
      <c r="EZK1" s="292"/>
      <c r="EZL1" s="292"/>
      <c r="EZM1" s="292"/>
      <c r="EZN1" s="292"/>
      <c r="EZO1" s="292"/>
      <c r="EZP1" s="292"/>
      <c r="EZQ1" s="292"/>
      <c r="EZR1" s="292"/>
      <c r="EZS1" s="292"/>
      <c r="EZT1" s="292"/>
      <c r="EZU1" s="292"/>
      <c r="EZV1" s="292"/>
      <c r="EZW1" s="292"/>
      <c r="EZX1" s="292"/>
      <c r="EZY1" s="292"/>
      <c r="EZZ1" s="292"/>
      <c r="FAA1" s="292"/>
      <c r="FAB1" s="292"/>
      <c r="FAC1" s="292"/>
      <c r="FAD1" s="292"/>
      <c r="FAE1" s="292"/>
      <c r="FAF1" s="292"/>
      <c r="FAG1" s="292"/>
      <c r="FAH1" s="292"/>
      <c r="FAI1" s="292"/>
      <c r="FAJ1" s="292"/>
      <c r="FAK1" s="292"/>
      <c r="FAL1" s="292"/>
      <c r="FAM1" s="292"/>
      <c r="FAN1" s="292"/>
      <c r="FAO1" s="292"/>
      <c r="FAP1" s="292"/>
      <c r="FAQ1" s="292"/>
      <c r="FAR1" s="292"/>
      <c r="FAS1" s="292"/>
      <c r="FAT1" s="292"/>
      <c r="FAU1" s="292"/>
      <c r="FAV1" s="292"/>
      <c r="FAW1" s="292"/>
      <c r="FAX1" s="292"/>
      <c r="FAY1" s="292"/>
      <c r="FAZ1" s="292"/>
      <c r="FBA1" s="292"/>
      <c r="FBB1" s="292"/>
      <c r="FBC1" s="292"/>
      <c r="FBD1" s="292"/>
      <c r="FBE1" s="292"/>
      <c r="FBF1" s="292"/>
      <c r="FBG1" s="292"/>
      <c r="FBH1" s="292"/>
      <c r="FBI1" s="292"/>
      <c r="FBJ1" s="292"/>
      <c r="FBK1" s="292"/>
      <c r="FBL1" s="292"/>
      <c r="FBM1" s="292"/>
      <c r="FBN1" s="292"/>
      <c r="FBO1" s="292"/>
      <c r="FBP1" s="292"/>
      <c r="FBQ1" s="292"/>
      <c r="FBR1" s="292"/>
      <c r="FBS1" s="292"/>
      <c r="FBT1" s="292"/>
      <c r="FBU1" s="292"/>
      <c r="FBV1" s="292"/>
      <c r="FBW1" s="292"/>
      <c r="FBX1" s="292"/>
      <c r="FBY1" s="292"/>
      <c r="FBZ1" s="292"/>
      <c r="FCA1" s="292"/>
      <c r="FCB1" s="292"/>
      <c r="FCC1" s="292"/>
      <c r="FCD1" s="292"/>
      <c r="FCE1" s="292"/>
      <c r="FCF1" s="292"/>
      <c r="FCG1" s="292"/>
      <c r="FCH1" s="292"/>
      <c r="FCI1" s="292"/>
      <c r="FCJ1" s="292"/>
      <c r="FCK1" s="292"/>
      <c r="FCL1" s="292"/>
      <c r="FCM1" s="292"/>
      <c r="FCN1" s="292"/>
      <c r="FCO1" s="292"/>
      <c r="FCP1" s="292"/>
      <c r="FCQ1" s="292"/>
      <c r="FCR1" s="292"/>
      <c r="FCS1" s="292"/>
      <c r="FCT1" s="292"/>
      <c r="FCU1" s="292"/>
      <c r="FCV1" s="292"/>
      <c r="FCW1" s="292"/>
      <c r="FCX1" s="292"/>
      <c r="FCY1" s="292"/>
      <c r="FCZ1" s="292"/>
      <c r="FDA1" s="292"/>
      <c r="FDB1" s="292"/>
      <c r="FDC1" s="292"/>
      <c r="FDD1" s="292"/>
      <c r="FDE1" s="292"/>
      <c r="FDF1" s="292"/>
      <c r="FDG1" s="292"/>
      <c r="FDH1" s="292"/>
      <c r="FDI1" s="292"/>
      <c r="FDJ1" s="292"/>
      <c r="FDK1" s="292"/>
      <c r="FDL1" s="292"/>
      <c r="FDM1" s="292"/>
      <c r="FDN1" s="292"/>
      <c r="FDO1" s="292"/>
      <c r="FDP1" s="292"/>
      <c r="FDQ1" s="292"/>
      <c r="FDR1" s="292"/>
      <c r="FDS1" s="292"/>
      <c r="FDT1" s="292"/>
      <c r="FDU1" s="292"/>
      <c r="FDV1" s="292"/>
      <c r="FDW1" s="292"/>
      <c r="FDX1" s="292"/>
      <c r="FDY1" s="292"/>
      <c r="FDZ1" s="292"/>
      <c r="FEA1" s="292"/>
      <c r="FEB1" s="292"/>
      <c r="FEC1" s="292"/>
      <c r="FED1" s="292"/>
      <c r="FEE1" s="292"/>
      <c r="FEF1" s="292"/>
      <c r="FEG1" s="292"/>
      <c r="FEH1" s="292"/>
      <c r="FEI1" s="292"/>
      <c r="FEJ1" s="292"/>
      <c r="FEK1" s="292"/>
      <c r="FEL1" s="292"/>
      <c r="FEM1" s="292"/>
      <c r="FEN1" s="292"/>
      <c r="FEO1" s="292"/>
      <c r="FEP1" s="292"/>
      <c r="FEQ1" s="292"/>
      <c r="FER1" s="292"/>
      <c r="FES1" s="292"/>
      <c r="FET1" s="292"/>
      <c r="FEU1" s="292"/>
      <c r="FEV1" s="292"/>
      <c r="FEW1" s="292"/>
      <c r="FEX1" s="292"/>
      <c r="FEY1" s="292"/>
      <c r="FEZ1" s="292"/>
      <c r="FFA1" s="292"/>
      <c r="FFB1" s="292"/>
      <c r="FFC1" s="292"/>
      <c r="FFD1" s="292"/>
      <c r="FFE1" s="292"/>
      <c r="FFF1" s="292"/>
      <c r="FFG1" s="292"/>
      <c r="FFH1" s="292"/>
      <c r="FFI1" s="292"/>
      <c r="FFJ1" s="292"/>
      <c r="FFK1" s="292"/>
      <c r="FFL1" s="292"/>
      <c r="FFM1" s="292"/>
      <c r="FFN1" s="292"/>
      <c r="FFO1" s="292"/>
      <c r="FFP1" s="292"/>
      <c r="FFQ1" s="292"/>
      <c r="FFR1" s="292"/>
      <c r="FFS1" s="292"/>
      <c r="FFT1" s="292"/>
      <c r="FFU1" s="292"/>
      <c r="FFV1" s="292"/>
      <c r="FFW1" s="292"/>
      <c r="FFX1" s="292"/>
      <c r="FFY1" s="292"/>
      <c r="FFZ1" s="292"/>
      <c r="FGA1" s="292"/>
      <c r="FGB1" s="292"/>
      <c r="FGC1" s="292"/>
      <c r="FGD1" s="292"/>
      <c r="FGE1" s="292"/>
      <c r="FGF1" s="292"/>
      <c r="FGG1" s="292"/>
      <c r="FGH1" s="292"/>
      <c r="FGI1" s="292"/>
      <c r="FGJ1" s="292"/>
      <c r="FGK1" s="292"/>
      <c r="FGL1" s="292"/>
      <c r="FGM1" s="292"/>
      <c r="FGN1" s="292"/>
      <c r="FGO1" s="292"/>
      <c r="FGP1" s="292"/>
      <c r="FGQ1" s="292"/>
      <c r="FGR1" s="292"/>
      <c r="FGS1" s="292"/>
      <c r="FGT1" s="292"/>
      <c r="FGU1" s="292"/>
      <c r="FGV1" s="292"/>
      <c r="FGW1" s="292"/>
      <c r="FGX1" s="292"/>
      <c r="FGY1" s="292"/>
      <c r="FGZ1" s="292"/>
      <c r="FHA1" s="292"/>
      <c r="FHB1" s="292"/>
      <c r="FHC1" s="292"/>
      <c r="FHD1" s="292"/>
      <c r="FHE1" s="292"/>
      <c r="FHF1" s="292"/>
      <c r="FHG1" s="292"/>
      <c r="FHH1" s="292"/>
      <c r="FHI1" s="292"/>
      <c r="FHJ1" s="292"/>
      <c r="FHK1" s="292"/>
      <c r="FHL1" s="292"/>
      <c r="FHM1" s="292"/>
      <c r="FHN1" s="292"/>
      <c r="FHO1" s="292"/>
      <c r="FHP1" s="292"/>
      <c r="FHQ1" s="292"/>
      <c r="FHR1" s="292"/>
      <c r="FHS1" s="292"/>
      <c r="FHT1" s="292"/>
      <c r="FHU1" s="292"/>
      <c r="FHV1" s="292"/>
      <c r="FHW1" s="292"/>
      <c r="FHX1" s="292"/>
      <c r="FHY1" s="292"/>
      <c r="FHZ1" s="292"/>
      <c r="FIA1" s="292"/>
      <c r="FIB1" s="292"/>
      <c r="FIC1" s="292"/>
      <c r="FID1" s="292"/>
      <c r="FIE1" s="292"/>
      <c r="FIF1" s="292"/>
      <c r="FIG1" s="292"/>
      <c r="FIH1" s="292"/>
      <c r="FII1" s="292"/>
      <c r="FIJ1" s="292"/>
      <c r="FIK1" s="292"/>
      <c r="FIL1" s="292"/>
      <c r="FIM1" s="292"/>
      <c r="FIN1" s="292"/>
      <c r="FIO1" s="292"/>
      <c r="FIP1" s="292"/>
      <c r="FIQ1" s="292"/>
      <c r="FIR1" s="292"/>
      <c r="FIS1" s="292"/>
      <c r="FIT1" s="292"/>
      <c r="FIU1" s="292"/>
      <c r="FIV1" s="292"/>
      <c r="FIW1" s="292"/>
      <c r="FIX1" s="292"/>
      <c r="FIY1" s="292"/>
      <c r="FIZ1" s="292"/>
      <c r="FJA1" s="292"/>
      <c r="FJB1" s="292"/>
      <c r="FJC1" s="292"/>
      <c r="FJD1" s="292"/>
      <c r="FJE1" s="292"/>
      <c r="FJF1" s="292"/>
      <c r="FJG1" s="292"/>
      <c r="FJH1" s="292"/>
      <c r="FJI1" s="292"/>
      <c r="FJJ1" s="292"/>
      <c r="FJK1" s="292"/>
      <c r="FJL1" s="292"/>
      <c r="FJM1" s="292"/>
      <c r="FJN1" s="292"/>
      <c r="FJO1" s="292"/>
      <c r="FJP1" s="292"/>
      <c r="FJQ1" s="292"/>
      <c r="FJR1" s="292"/>
      <c r="FJS1" s="292"/>
      <c r="FJT1" s="292"/>
      <c r="FJU1" s="292"/>
      <c r="FJV1" s="292"/>
      <c r="FJW1" s="292"/>
      <c r="FJX1" s="292"/>
      <c r="FJY1" s="292"/>
      <c r="FJZ1" s="292"/>
      <c r="FKA1" s="292"/>
      <c r="FKB1" s="292"/>
      <c r="FKC1" s="292"/>
      <c r="FKD1" s="292"/>
      <c r="FKE1" s="292"/>
      <c r="FKF1" s="292"/>
      <c r="FKG1" s="292"/>
      <c r="FKH1" s="292"/>
      <c r="FKI1" s="292"/>
      <c r="FKJ1" s="292"/>
      <c r="FKK1" s="292"/>
      <c r="FKL1" s="292"/>
      <c r="FKM1" s="292"/>
      <c r="FKN1" s="292"/>
      <c r="FKO1" s="292"/>
      <c r="FKP1" s="292"/>
      <c r="FKQ1" s="292"/>
      <c r="FKR1" s="292"/>
      <c r="FKS1" s="292"/>
      <c r="FKT1" s="292"/>
      <c r="FKU1" s="292"/>
      <c r="FKV1" s="292"/>
      <c r="FKW1" s="292"/>
      <c r="FKX1" s="292"/>
      <c r="FKY1" s="292"/>
      <c r="FKZ1" s="292"/>
      <c r="FLA1" s="292"/>
      <c r="FLB1" s="292"/>
      <c r="FLC1" s="292"/>
      <c r="FLD1" s="292"/>
      <c r="FLE1" s="292"/>
      <c r="FLF1" s="292"/>
      <c r="FLG1" s="292"/>
      <c r="FLH1" s="292"/>
      <c r="FLI1" s="292"/>
      <c r="FLJ1" s="292"/>
      <c r="FLK1" s="292"/>
      <c r="FLL1" s="292"/>
      <c r="FLM1" s="292"/>
      <c r="FLN1" s="292"/>
      <c r="FLO1" s="292"/>
      <c r="FLP1" s="292"/>
      <c r="FLQ1" s="292"/>
      <c r="FLR1" s="292"/>
      <c r="FLS1" s="292"/>
      <c r="FLT1" s="292"/>
      <c r="FLU1" s="292"/>
      <c r="FLV1" s="292"/>
      <c r="FLW1" s="292"/>
      <c r="FLX1" s="292"/>
      <c r="FLY1" s="292"/>
      <c r="FLZ1" s="292"/>
      <c r="FMA1" s="292"/>
      <c r="FMB1" s="292"/>
      <c r="FMC1" s="292"/>
      <c r="FMD1" s="292"/>
      <c r="FME1" s="292"/>
      <c r="FMF1" s="292"/>
      <c r="FMG1" s="292"/>
      <c r="FMH1" s="292"/>
      <c r="FMI1" s="292"/>
      <c r="FMJ1" s="292"/>
      <c r="FMK1" s="292"/>
      <c r="FML1" s="292"/>
      <c r="FMM1" s="292"/>
      <c r="FMN1" s="292"/>
      <c r="FMO1" s="292"/>
      <c r="FMP1" s="292"/>
      <c r="FMQ1" s="292"/>
      <c r="FMR1" s="292"/>
      <c r="FMS1" s="292"/>
      <c r="FMT1" s="292"/>
      <c r="FMU1" s="292"/>
      <c r="FMV1" s="292"/>
      <c r="FMW1" s="292"/>
      <c r="FMX1" s="292"/>
      <c r="FMY1" s="292"/>
      <c r="FMZ1" s="292"/>
      <c r="FNA1" s="292"/>
      <c r="FNB1" s="292"/>
      <c r="FNC1" s="292"/>
      <c r="FND1" s="292"/>
      <c r="FNE1" s="292"/>
      <c r="FNF1" s="292"/>
      <c r="FNG1" s="292"/>
      <c r="FNH1" s="292"/>
      <c r="FNI1" s="292"/>
      <c r="FNJ1" s="292"/>
      <c r="FNK1" s="292"/>
      <c r="FNL1" s="292"/>
      <c r="FNM1" s="292"/>
      <c r="FNN1" s="292"/>
      <c r="FNO1" s="292"/>
      <c r="FNP1" s="292"/>
      <c r="FNQ1" s="292"/>
      <c r="FNR1" s="292"/>
      <c r="FNS1" s="292"/>
      <c r="FNT1" s="292"/>
      <c r="FNU1" s="292"/>
      <c r="FNV1" s="292"/>
      <c r="FNW1" s="292"/>
      <c r="FNX1" s="292"/>
      <c r="FNY1" s="292"/>
      <c r="FNZ1" s="292"/>
      <c r="FOA1" s="292"/>
      <c r="FOB1" s="292"/>
      <c r="FOC1" s="292"/>
      <c r="FOD1" s="292"/>
      <c r="FOE1" s="292"/>
      <c r="FOF1" s="292"/>
      <c r="FOG1" s="292"/>
      <c r="FOH1" s="292"/>
      <c r="FOI1" s="292"/>
      <c r="FOJ1" s="292"/>
      <c r="FOK1" s="292"/>
      <c r="FOL1" s="292"/>
      <c r="FOM1" s="292"/>
      <c r="FON1" s="292"/>
      <c r="FOO1" s="292"/>
      <c r="FOP1" s="292"/>
      <c r="FOQ1" s="292"/>
      <c r="FOR1" s="292"/>
      <c r="FOS1" s="292"/>
      <c r="FOT1" s="292"/>
      <c r="FOU1" s="292"/>
      <c r="FOV1" s="292"/>
      <c r="FOW1" s="292"/>
      <c r="FOX1" s="292"/>
      <c r="FOY1" s="292"/>
      <c r="FOZ1" s="292"/>
      <c r="FPA1" s="292"/>
      <c r="FPB1" s="292"/>
      <c r="FPC1" s="292"/>
      <c r="FPD1" s="292"/>
      <c r="FPE1" s="292"/>
      <c r="FPF1" s="292"/>
      <c r="FPG1" s="292"/>
      <c r="FPH1" s="292"/>
      <c r="FPI1" s="292"/>
      <c r="FPJ1" s="292"/>
      <c r="FPK1" s="292"/>
      <c r="FPL1" s="292"/>
      <c r="FPM1" s="292"/>
      <c r="FPN1" s="292"/>
      <c r="FPO1" s="292"/>
      <c r="FPP1" s="292"/>
      <c r="FPQ1" s="292"/>
      <c r="FPR1" s="292"/>
      <c r="FPS1" s="292"/>
      <c r="FPT1" s="292"/>
      <c r="FPU1" s="292"/>
      <c r="FPV1" s="292"/>
      <c r="FPW1" s="292"/>
      <c r="FPX1" s="292"/>
      <c r="FPY1" s="292"/>
      <c r="FPZ1" s="292"/>
      <c r="FQA1" s="292"/>
      <c r="FQB1" s="292"/>
      <c r="FQC1" s="292"/>
      <c r="FQD1" s="292"/>
      <c r="FQE1" s="292"/>
      <c r="FQF1" s="292"/>
      <c r="FQG1" s="292"/>
      <c r="FQH1" s="292"/>
      <c r="FQI1" s="292"/>
      <c r="FQJ1" s="292"/>
      <c r="FQK1" s="292"/>
      <c r="FQL1" s="292"/>
      <c r="FQM1" s="292"/>
      <c r="FQN1" s="292"/>
      <c r="FQO1" s="292"/>
      <c r="FQP1" s="292"/>
      <c r="FQQ1" s="292"/>
      <c r="FQR1" s="292"/>
      <c r="FQS1" s="292"/>
      <c r="FQT1" s="292"/>
      <c r="FQU1" s="292"/>
      <c r="FQV1" s="292"/>
      <c r="FQW1" s="292"/>
      <c r="FQX1" s="292"/>
      <c r="FQY1" s="292"/>
      <c r="FQZ1" s="292"/>
      <c r="FRA1" s="292"/>
      <c r="FRB1" s="292"/>
      <c r="FRC1" s="292"/>
      <c r="FRD1" s="292"/>
      <c r="FRE1" s="292"/>
      <c r="FRF1" s="292"/>
      <c r="FRG1" s="292"/>
      <c r="FRH1" s="292"/>
      <c r="FRI1" s="292"/>
      <c r="FRJ1" s="292"/>
      <c r="FRK1" s="292"/>
      <c r="FRL1" s="292"/>
      <c r="FRM1" s="292"/>
      <c r="FRN1" s="292"/>
      <c r="FRO1" s="292"/>
      <c r="FRP1" s="292"/>
      <c r="FRQ1" s="292"/>
      <c r="FRR1" s="292"/>
      <c r="FRS1" s="292"/>
      <c r="FRT1" s="292"/>
      <c r="FRU1" s="292"/>
      <c r="FRV1" s="292"/>
      <c r="FRW1" s="292"/>
      <c r="FRX1" s="292"/>
      <c r="FRY1" s="292"/>
      <c r="FRZ1" s="292"/>
      <c r="FSA1" s="292"/>
      <c r="FSB1" s="292"/>
      <c r="FSC1" s="292"/>
      <c r="FSD1" s="292"/>
      <c r="FSE1" s="292"/>
      <c r="FSF1" s="292"/>
      <c r="FSG1" s="292"/>
      <c r="FSH1" s="292"/>
      <c r="FSI1" s="292"/>
      <c r="FSJ1" s="292"/>
      <c r="FSK1" s="292"/>
      <c r="FSL1" s="292"/>
      <c r="FSM1" s="292"/>
      <c r="FSN1" s="292"/>
      <c r="FSO1" s="292"/>
      <c r="FSP1" s="292"/>
      <c r="FSQ1" s="292"/>
      <c r="FSR1" s="292"/>
      <c r="FSS1" s="292"/>
      <c r="FST1" s="292"/>
      <c r="FSU1" s="292"/>
      <c r="FSV1" s="292"/>
      <c r="FSW1" s="292"/>
      <c r="FSX1" s="292"/>
      <c r="FSY1" s="292"/>
      <c r="FSZ1" s="292"/>
      <c r="FTA1" s="292"/>
      <c r="FTB1" s="292"/>
      <c r="FTC1" s="292"/>
      <c r="FTD1" s="292"/>
      <c r="FTE1" s="292"/>
      <c r="FTF1" s="292"/>
      <c r="FTG1" s="292"/>
      <c r="FTH1" s="292"/>
      <c r="FTI1" s="292"/>
      <c r="FTJ1" s="292"/>
      <c r="FTK1" s="292"/>
      <c r="FTL1" s="292"/>
      <c r="FTM1" s="292"/>
      <c r="FTN1" s="292"/>
      <c r="FTO1" s="292"/>
      <c r="FTP1" s="292"/>
      <c r="FTQ1" s="292"/>
      <c r="FTR1" s="292"/>
      <c r="FTS1" s="292"/>
      <c r="FTT1" s="292"/>
      <c r="FTU1" s="292"/>
      <c r="FTV1" s="292"/>
      <c r="FTW1" s="292"/>
      <c r="FTX1" s="292"/>
      <c r="FTY1" s="292"/>
      <c r="FTZ1" s="292"/>
      <c r="FUA1" s="292"/>
      <c r="FUB1" s="292"/>
      <c r="FUC1" s="292"/>
      <c r="FUD1" s="292"/>
      <c r="FUE1" s="292"/>
      <c r="FUF1" s="292"/>
      <c r="FUG1" s="292"/>
      <c r="FUH1" s="292"/>
      <c r="FUI1" s="292"/>
      <c r="FUJ1" s="292"/>
      <c r="FUK1" s="292"/>
      <c r="FUL1" s="292"/>
      <c r="FUM1" s="292"/>
      <c r="FUN1" s="292"/>
      <c r="FUO1" s="292"/>
      <c r="FUP1" s="292"/>
      <c r="FUQ1" s="292"/>
      <c r="FUR1" s="292"/>
      <c r="FUS1" s="292"/>
      <c r="FUT1" s="292"/>
      <c r="FUU1" s="292"/>
      <c r="FUV1" s="292"/>
      <c r="FUW1" s="292"/>
      <c r="FUX1" s="292"/>
      <c r="FUY1" s="292"/>
      <c r="FUZ1" s="292"/>
      <c r="FVA1" s="292"/>
      <c r="FVB1" s="292"/>
      <c r="FVC1" s="292"/>
      <c r="FVD1" s="292"/>
      <c r="FVE1" s="292"/>
      <c r="FVF1" s="292"/>
      <c r="FVG1" s="292"/>
      <c r="FVH1" s="292"/>
      <c r="FVI1" s="292"/>
      <c r="FVJ1" s="292"/>
      <c r="FVK1" s="292"/>
      <c r="FVL1" s="292"/>
      <c r="FVM1" s="292"/>
      <c r="FVN1" s="292"/>
      <c r="FVO1" s="292"/>
      <c r="FVP1" s="292"/>
      <c r="FVQ1" s="292"/>
      <c r="FVR1" s="292"/>
      <c r="FVS1" s="292"/>
      <c r="FVT1" s="292"/>
      <c r="FVU1" s="292"/>
      <c r="FVV1" s="292"/>
      <c r="FVW1" s="292"/>
      <c r="FVX1" s="292"/>
      <c r="FVY1" s="292"/>
      <c r="FVZ1" s="292"/>
      <c r="FWA1" s="292"/>
      <c r="FWB1" s="292"/>
      <c r="FWC1" s="292"/>
      <c r="FWD1" s="292"/>
      <c r="FWE1" s="292"/>
      <c r="FWF1" s="292"/>
      <c r="FWG1" s="292"/>
      <c r="FWH1" s="292"/>
      <c r="FWI1" s="292"/>
      <c r="FWJ1" s="292"/>
      <c r="FWK1" s="292"/>
      <c r="FWL1" s="292"/>
      <c r="FWM1" s="292"/>
      <c r="FWN1" s="292"/>
      <c r="FWO1" s="292"/>
      <c r="FWP1" s="292"/>
      <c r="FWQ1" s="292"/>
      <c r="FWR1" s="292"/>
      <c r="FWS1" s="292"/>
      <c r="FWT1" s="292"/>
      <c r="FWU1" s="292"/>
      <c r="FWV1" s="292"/>
      <c r="FWW1" s="292"/>
      <c r="FWX1" s="292"/>
      <c r="FWY1" s="292"/>
      <c r="FWZ1" s="292"/>
      <c r="FXA1" s="292"/>
      <c r="FXB1" s="292"/>
      <c r="FXC1" s="292"/>
      <c r="FXD1" s="292"/>
      <c r="FXE1" s="292"/>
      <c r="FXF1" s="292"/>
      <c r="FXG1" s="292"/>
      <c r="FXH1" s="292"/>
      <c r="FXI1" s="292"/>
      <c r="FXJ1" s="292"/>
      <c r="FXK1" s="292"/>
      <c r="FXL1" s="292"/>
      <c r="FXM1" s="292"/>
      <c r="FXN1" s="292"/>
      <c r="FXO1" s="292"/>
      <c r="FXP1" s="292"/>
      <c r="FXQ1" s="292"/>
      <c r="FXR1" s="292"/>
      <c r="FXS1" s="292"/>
      <c r="FXT1" s="292"/>
      <c r="FXU1" s="292"/>
      <c r="FXV1" s="292"/>
      <c r="FXW1" s="292"/>
      <c r="FXX1" s="292"/>
      <c r="FXY1" s="292"/>
      <c r="FXZ1" s="292"/>
      <c r="FYA1" s="292"/>
      <c r="FYB1" s="292"/>
      <c r="FYC1" s="292"/>
      <c r="FYD1" s="292"/>
      <c r="FYE1" s="292"/>
      <c r="FYF1" s="292"/>
      <c r="FYG1" s="292"/>
      <c r="FYH1" s="292"/>
      <c r="FYI1" s="292"/>
      <c r="FYJ1" s="292"/>
      <c r="FYK1" s="292"/>
      <c r="FYL1" s="292"/>
      <c r="FYM1" s="292"/>
      <c r="FYN1" s="292"/>
      <c r="FYO1" s="292"/>
      <c r="FYP1" s="292"/>
      <c r="FYQ1" s="292"/>
      <c r="FYR1" s="292"/>
      <c r="FYS1" s="292"/>
      <c r="FYT1" s="292"/>
      <c r="FYU1" s="292"/>
      <c r="FYV1" s="292"/>
      <c r="FYW1" s="292"/>
      <c r="FYX1" s="292"/>
      <c r="FYY1" s="292"/>
      <c r="FYZ1" s="292"/>
      <c r="FZA1" s="292"/>
      <c r="FZB1" s="292"/>
      <c r="FZC1" s="292"/>
      <c r="FZD1" s="292"/>
      <c r="FZE1" s="292"/>
      <c r="FZF1" s="292"/>
      <c r="FZG1" s="292"/>
      <c r="FZH1" s="292"/>
      <c r="FZI1" s="292"/>
      <c r="FZJ1" s="292"/>
      <c r="FZK1" s="292"/>
      <c r="FZL1" s="292"/>
      <c r="FZM1" s="292"/>
      <c r="FZN1" s="292"/>
      <c r="FZO1" s="292"/>
      <c r="FZP1" s="292"/>
      <c r="FZQ1" s="292"/>
      <c r="FZR1" s="292"/>
      <c r="FZS1" s="292"/>
      <c r="FZT1" s="292"/>
      <c r="FZU1" s="292"/>
      <c r="FZV1" s="292"/>
      <c r="FZW1" s="292"/>
      <c r="FZX1" s="292"/>
      <c r="FZY1" s="292"/>
      <c r="FZZ1" s="292"/>
      <c r="GAA1" s="292"/>
      <c r="GAB1" s="292"/>
      <c r="GAC1" s="292"/>
      <c r="GAD1" s="292"/>
      <c r="GAE1" s="292"/>
      <c r="GAF1" s="292"/>
      <c r="GAG1" s="292"/>
      <c r="GAH1" s="292"/>
      <c r="GAI1" s="292"/>
      <c r="GAJ1" s="292"/>
      <c r="GAK1" s="292"/>
      <c r="GAL1" s="292"/>
      <c r="GAM1" s="292"/>
      <c r="GAN1" s="292"/>
      <c r="GAO1" s="292"/>
      <c r="GAP1" s="292"/>
      <c r="GAQ1" s="292"/>
      <c r="GAR1" s="292"/>
      <c r="GAS1" s="292"/>
      <c r="GAT1" s="292"/>
      <c r="GAU1" s="292"/>
      <c r="GAV1" s="292"/>
      <c r="GAW1" s="292"/>
      <c r="GAX1" s="292"/>
      <c r="GAY1" s="292"/>
      <c r="GAZ1" s="292"/>
      <c r="GBA1" s="292"/>
      <c r="GBB1" s="292"/>
      <c r="GBC1" s="292"/>
      <c r="GBD1" s="292"/>
      <c r="GBE1" s="292"/>
      <c r="GBF1" s="292"/>
      <c r="GBG1" s="292"/>
      <c r="GBH1" s="292"/>
      <c r="GBI1" s="292"/>
      <c r="GBJ1" s="292"/>
      <c r="GBK1" s="292"/>
      <c r="GBL1" s="292"/>
      <c r="GBM1" s="292"/>
      <c r="GBN1" s="292"/>
      <c r="GBO1" s="292"/>
      <c r="GBP1" s="292"/>
      <c r="GBQ1" s="292"/>
      <c r="GBR1" s="292"/>
      <c r="GBS1" s="292"/>
      <c r="GBT1" s="292"/>
      <c r="GBU1" s="292"/>
      <c r="GBV1" s="292"/>
      <c r="GBW1" s="292"/>
      <c r="GBX1" s="292"/>
      <c r="GBY1" s="292"/>
      <c r="GBZ1" s="292"/>
      <c r="GCA1" s="292"/>
      <c r="GCB1" s="292"/>
      <c r="GCC1" s="292"/>
      <c r="GCD1" s="292"/>
      <c r="GCE1" s="292"/>
      <c r="GCF1" s="292"/>
      <c r="GCG1" s="292"/>
      <c r="GCH1" s="292"/>
      <c r="GCI1" s="292"/>
      <c r="GCJ1" s="292"/>
      <c r="GCK1" s="292"/>
      <c r="GCL1" s="292"/>
      <c r="GCM1" s="292"/>
      <c r="GCN1" s="292"/>
      <c r="GCO1" s="292"/>
      <c r="GCP1" s="292"/>
      <c r="GCQ1" s="292"/>
      <c r="GCR1" s="292"/>
      <c r="GCS1" s="292"/>
      <c r="GCT1" s="292"/>
      <c r="GCU1" s="292"/>
      <c r="GCV1" s="292"/>
      <c r="GCW1" s="292"/>
      <c r="GCX1" s="292"/>
      <c r="GCY1" s="292"/>
      <c r="GCZ1" s="292"/>
      <c r="GDA1" s="292"/>
      <c r="GDB1" s="292"/>
      <c r="GDC1" s="292"/>
      <c r="GDD1" s="292"/>
      <c r="GDE1" s="292"/>
      <c r="GDF1" s="292"/>
      <c r="GDG1" s="292"/>
      <c r="GDH1" s="292"/>
      <c r="GDI1" s="292"/>
      <c r="GDJ1" s="292"/>
      <c r="GDK1" s="292"/>
      <c r="GDL1" s="292"/>
      <c r="GDM1" s="292"/>
      <c r="GDN1" s="292"/>
      <c r="GDO1" s="292"/>
      <c r="GDP1" s="292"/>
      <c r="GDQ1" s="292"/>
      <c r="GDR1" s="292"/>
      <c r="GDS1" s="292"/>
      <c r="GDT1" s="292"/>
      <c r="GDU1" s="292"/>
      <c r="GDV1" s="292"/>
      <c r="GDW1" s="292"/>
      <c r="GDX1" s="292"/>
      <c r="GDY1" s="292"/>
      <c r="GDZ1" s="292"/>
      <c r="GEA1" s="292"/>
      <c r="GEB1" s="292"/>
      <c r="GEC1" s="292"/>
      <c r="GED1" s="292"/>
      <c r="GEE1" s="292"/>
      <c r="GEF1" s="292"/>
      <c r="GEG1" s="292"/>
      <c r="GEH1" s="292"/>
      <c r="GEI1" s="292"/>
      <c r="GEJ1" s="292"/>
      <c r="GEK1" s="292"/>
      <c r="GEL1" s="292"/>
      <c r="GEM1" s="292"/>
      <c r="GEN1" s="292"/>
      <c r="GEO1" s="292"/>
      <c r="GEP1" s="292"/>
      <c r="GEQ1" s="292"/>
      <c r="GER1" s="292"/>
      <c r="GES1" s="292"/>
      <c r="GET1" s="292"/>
      <c r="GEU1" s="292"/>
      <c r="GEV1" s="292"/>
      <c r="GEW1" s="292"/>
      <c r="GEX1" s="292"/>
      <c r="GEY1" s="292"/>
      <c r="GEZ1" s="292"/>
      <c r="GFA1" s="292"/>
      <c r="GFB1" s="292"/>
      <c r="GFC1" s="292"/>
      <c r="GFD1" s="292"/>
      <c r="GFE1" s="292"/>
      <c r="GFF1" s="292"/>
      <c r="GFG1" s="292"/>
      <c r="GFH1" s="292"/>
      <c r="GFI1" s="292"/>
      <c r="GFJ1" s="292"/>
      <c r="GFK1" s="292"/>
      <c r="GFL1" s="292"/>
      <c r="GFM1" s="292"/>
      <c r="GFN1" s="292"/>
      <c r="GFO1" s="292"/>
      <c r="GFP1" s="292"/>
      <c r="GFQ1" s="292"/>
      <c r="GFR1" s="292"/>
      <c r="GFS1" s="292"/>
      <c r="GFT1" s="292"/>
      <c r="GFU1" s="292"/>
      <c r="GFV1" s="292"/>
      <c r="GFW1" s="292"/>
      <c r="GFX1" s="292"/>
      <c r="GFY1" s="292"/>
      <c r="GFZ1" s="292"/>
      <c r="GGA1" s="292"/>
      <c r="GGB1" s="292"/>
      <c r="GGC1" s="292"/>
      <c r="GGD1" s="292"/>
      <c r="GGE1" s="292"/>
      <c r="GGF1" s="292"/>
      <c r="GGG1" s="292"/>
      <c r="GGH1" s="292"/>
      <c r="GGI1" s="292"/>
      <c r="GGJ1" s="292"/>
      <c r="GGK1" s="292"/>
      <c r="GGL1" s="292"/>
      <c r="GGM1" s="292"/>
      <c r="GGN1" s="292"/>
      <c r="GGO1" s="292"/>
      <c r="GGP1" s="292"/>
      <c r="GGQ1" s="292"/>
      <c r="GGR1" s="292"/>
      <c r="GGS1" s="292"/>
      <c r="GGT1" s="292"/>
      <c r="GGU1" s="292"/>
      <c r="GGV1" s="292"/>
      <c r="GGW1" s="292"/>
      <c r="GGX1" s="292"/>
      <c r="GGY1" s="292"/>
      <c r="GGZ1" s="292"/>
      <c r="GHA1" s="292"/>
      <c r="GHB1" s="292"/>
      <c r="GHC1" s="292"/>
      <c r="GHD1" s="292"/>
      <c r="GHE1" s="292"/>
      <c r="GHF1" s="292"/>
      <c r="GHG1" s="292"/>
      <c r="GHH1" s="292"/>
      <c r="GHI1" s="292"/>
      <c r="GHJ1" s="292"/>
      <c r="GHK1" s="292"/>
      <c r="GHL1" s="292"/>
      <c r="GHM1" s="292"/>
      <c r="GHN1" s="292"/>
      <c r="GHO1" s="292"/>
      <c r="GHP1" s="292"/>
      <c r="GHQ1" s="292"/>
      <c r="GHR1" s="292"/>
      <c r="GHS1" s="292"/>
      <c r="GHT1" s="292"/>
      <c r="GHU1" s="292"/>
      <c r="GHV1" s="292"/>
      <c r="GHW1" s="292"/>
      <c r="GHX1" s="292"/>
      <c r="GHY1" s="292"/>
      <c r="GHZ1" s="292"/>
      <c r="GIA1" s="292"/>
      <c r="GIB1" s="292"/>
      <c r="GIC1" s="292"/>
      <c r="GID1" s="292"/>
      <c r="GIE1" s="292"/>
      <c r="GIF1" s="292"/>
      <c r="GIG1" s="292"/>
      <c r="GIH1" s="292"/>
      <c r="GII1" s="292"/>
      <c r="GIJ1" s="292"/>
      <c r="GIK1" s="292"/>
      <c r="GIL1" s="292"/>
      <c r="GIM1" s="292"/>
      <c r="GIN1" s="292"/>
      <c r="GIO1" s="292"/>
      <c r="GIP1" s="292"/>
      <c r="GIQ1" s="292"/>
      <c r="GIR1" s="292"/>
      <c r="GIS1" s="292"/>
      <c r="GIT1" s="292"/>
      <c r="GIU1" s="292"/>
      <c r="GIV1" s="292"/>
      <c r="GIW1" s="292"/>
      <c r="GIX1" s="292"/>
      <c r="GIY1" s="292"/>
      <c r="GIZ1" s="292"/>
      <c r="GJA1" s="292"/>
      <c r="GJB1" s="292"/>
      <c r="GJC1" s="292"/>
      <c r="GJD1" s="292"/>
      <c r="GJE1" s="292"/>
      <c r="GJF1" s="292"/>
      <c r="GJG1" s="292"/>
      <c r="GJH1" s="292"/>
      <c r="GJI1" s="292"/>
      <c r="GJJ1" s="292"/>
      <c r="GJK1" s="292"/>
      <c r="GJL1" s="292"/>
      <c r="GJM1" s="292"/>
      <c r="GJN1" s="292"/>
      <c r="GJO1" s="292"/>
      <c r="GJP1" s="292"/>
      <c r="GJQ1" s="292"/>
      <c r="GJR1" s="292"/>
      <c r="GJS1" s="292"/>
      <c r="GJT1" s="292"/>
      <c r="GJU1" s="292"/>
      <c r="GJV1" s="292"/>
      <c r="GJW1" s="292"/>
      <c r="GJX1" s="292"/>
      <c r="GJY1" s="292"/>
      <c r="GJZ1" s="292"/>
      <c r="GKA1" s="292"/>
      <c r="GKB1" s="292"/>
      <c r="GKC1" s="292"/>
      <c r="GKD1" s="292"/>
      <c r="GKE1" s="292"/>
      <c r="GKF1" s="292"/>
      <c r="GKG1" s="292"/>
      <c r="GKH1" s="292"/>
      <c r="GKI1" s="292"/>
      <c r="GKJ1" s="292"/>
      <c r="GKK1" s="292"/>
      <c r="GKL1" s="292"/>
      <c r="GKM1" s="292"/>
      <c r="GKN1" s="292"/>
      <c r="GKO1" s="292"/>
      <c r="GKP1" s="292"/>
      <c r="GKQ1" s="292"/>
      <c r="GKR1" s="292"/>
      <c r="GKS1" s="292"/>
      <c r="GKT1" s="292"/>
      <c r="GKU1" s="292"/>
      <c r="GKV1" s="292"/>
      <c r="GKW1" s="292"/>
      <c r="GKX1" s="292"/>
      <c r="GKY1" s="292"/>
      <c r="GKZ1" s="292"/>
      <c r="GLA1" s="292"/>
      <c r="GLB1" s="292"/>
      <c r="GLC1" s="292"/>
      <c r="GLD1" s="292"/>
      <c r="GLE1" s="292"/>
      <c r="GLF1" s="292"/>
      <c r="GLG1" s="292"/>
      <c r="GLH1" s="292"/>
      <c r="GLI1" s="292"/>
      <c r="GLJ1" s="292"/>
      <c r="GLK1" s="292"/>
      <c r="GLL1" s="292"/>
      <c r="GLM1" s="292"/>
      <c r="GLN1" s="292"/>
      <c r="GLO1" s="292"/>
      <c r="GLP1" s="292"/>
      <c r="GLQ1" s="292"/>
      <c r="GLR1" s="292"/>
      <c r="GLS1" s="292"/>
      <c r="GLT1" s="292"/>
      <c r="GLU1" s="292"/>
      <c r="GLV1" s="292"/>
      <c r="GLW1" s="292"/>
      <c r="GLX1" s="292"/>
      <c r="GLY1" s="292"/>
      <c r="GLZ1" s="292"/>
      <c r="GMA1" s="292"/>
      <c r="GMB1" s="292"/>
      <c r="GMC1" s="292"/>
      <c r="GMD1" s="292"/>
      <c r="GME1" s="292"/>
      <c r="GMF1" s="292"/>
      <c r="GMG1" s="292"/>
      <c r="GMH1" s="292"/>
      <c r="GMI1" s="292"/>
      <c r="GMJ1" s="292"/>
      <c r="GMK1" s="292"/>
      <c r="GML1" s="292"/>
      <c r="GMM1" s="292"/>
      <c r="GMN1" s="292"/>
      <c r="GMO1" s="292"/>
      <c r="GMP1" s="292"/>
      <c r="GMQ1" s="292"/>
      <c r="GMR1" s="292"/>
      <c r="GMS1" s="292"/>
      <c r="GMT1" s="292"/>
      <c r="GMU1" s="292"/>
      <c r="GMV1" s="292"/>
      <c r="GMW1" s="292"/>
      <c r="GMX1" s="292"/>
      <c r="GMY1" s="292"/>
      <c r="GMZ1" s="292"/>
      <c r="GNA1" s="292"/>
      <c r="GNB1" s="292"/>
      <c r="GNC1" s="292"/>
      <c r="GND1" s="292"/>
      <c r="GNE1" s="292"/>
      <c r="GNF1" s="292"/>
      <c r="GNG1" s="292"/>
      <c r="GNH1" s="292"/>
      <c r="GNI1" s="292"/>
      <c r="GNJ1" s="292"/>
      <c r="GNK1" s="292"/>
      <c r="GNL1" s="292"/>
      <c r="GNM1" s="292"/>
      <c r="GNN1" s="292"/>
      <c r="GNO1" s="292"/>
      <c r="GNP1" s="292"/>
      <c r="GNQ1" s="292"/>
      <c r="GNR1" s="292"/>
      <c r="GNS1" s="292"/>
      <c r="GNT1" s="292"/>
      <c r="GNU1" s="292"/>
      <c r="GNV1" s="292"/>
      <c r="GNW1" s="292"/>
      <c r="GNX1" s="292"/>
      <c r="GNY1" s="292"/>
      <c r="GNZ1" s="292"/>
      <c r="GOA1" s="292"/>
      <c r="GOB1" s="292"/>
      <c r="GOC1" s="292"/>
      <c r="GOD1" s="292"/>
      <c r="GOE1" s="292"/>
      <c r="GOF1" s="292"/>
      <c r="GOG1" s="292"/>
      <c r="GOH1" s="292"/>
      <c r="GOI1" s="292"/>
      <c r="GOJ1" s="292"/>
      <c r="GOK1" s="292"/>
      <c r="GOL1" s="292"/>
      <c r="GOM1" s="292"/>
      <c r="GON1" s="292"/>
      <c r="GOO1" s="292"/>
      <c r="GOP1" s="292"/>
      <c r="GOQ1" s="292"/>
      <c r="GOR1" s="292"/>
      <c r="GOS1" s="292"/>
      <c r="GOT1" s="292"/>
      <c r="GOU1" s="292"/>
      <c r="GOV1" s="292"/>
      <c r="GOW1" s="292"/>
      <c r="GOX1" s="292"/>
      <c r="GOY1" s="292"/>
      <c r="GOZ1" s="292"/>
      <c r="GPA1" s="292"/>
      <c r="GPB1" s="292"/>
      <c r="GPC1" s="292"/>
      <c r="GPD1" s="292"/>
      <c r="GPE1" s="292"/>
      <c r="GPF1" s="292"/>
      <c r="GPG1" s="292"/>
      <c r="GPH1" s="292"/>
      <c r="GPI1" s="292"/>
      <c r="GPJ1" s="292"/>
      <c r="GPK1" s="292"/>
      <c r="GPL1" s="292"/>
      <c r="GPM1" s="292"/>
      <c r="GPN1" s="292"/>
      <c r="GPO1" s="292"/>
      <c r="GPP1" s="292"/>
      <c r="GPQ1" s="292"/>
      <c r="GPR1" s="292"/>
      <c r="GPS1" s="292"/>
      <c r="GPT1" s="292"/>
      <c r="GPU1" s="292"/>
      <c r="GPV1" s="292"/>
      <c r="GPW1" s="292"/>
      <c r="GPX1" s="292"/>
      <c r="GPY1" s="292"/>
      <c r="GPZ1" s="292"/>
      <c r="GQA1" s="292"/>
      <c r="GQB1" s="292"/>
      <c r="GQC1" s="292"/>
      <c r="GQD1" s="292"/>
      <c r="GQE1" s="292"/>
      <c r="GQF1" s="292"/>
      <c r="GQG1" s="292"/>
      <c r="GQH1" s="292"/>
      <c r="GQI1" s="292"/>
      <c r="GQJ1" s="292"/>
      <c r="GQK1" s="292"/>
      <c r="GQL1" s="292"/>
      <c r="GQM1" s="292"/>
      <c r="GQN1" s="292"/>
      <c r="GQO1" s="292"/>
      <c r="GQP1" s="292"/>
      <c r="GQQ1" s="292"/>
      <c r="GQR1" s="292"/>
      <c r="GQS1" s="292"/>
      <c r="GQT1" s="292"/>
      <c r="GQU1" s="292"/>
      <c r="GQV1" s="292"/>
      <c r="GQW1" s="292"/>
      <c r="GQX1" s="292"/>
      <c r="GQY1" s="292"/>
      <c r="GQZ1" s="292"/>
      <c r="GRA1" s="292"/>
      <c r="GRB1" s="292"/>
      <c r="GRC1" s="292"/>
      <c r="GRD1" s="292"/>
      <c r="GRE1" s="292"/>
      <c r="GRF1" s="292"/>
      <c r="GRG1" s="292"/>
      <c r="GRH1" s="292"/>
      <c r="GRI1" s="292"/>
      <c r="GRJ1" s="292"/>
      <c r="GRK1" s="292"/>
      <c r="GRL1" s="292"/>
      <c r="GRM1" s="292"/>
      <c r="GRN1" s="292"/>
      <c r="GRO1" s="292"/>
      <c r="GRP1" s="292"/>
      <c r="GRQ1" s="292"/>
      <c r="GRR1" s="292"/>
      <c r="GRS1" s="292"/>
      <c r="GRT1" s="292"/>
      <c r="GRU1" s="292"/>
      <c r="GRV1" s="292"/>
      <c r="GRW1" s="292"/>
      <c r="GRX1" s="292"/>
      <c r="GRY1" s="292"/>
      <c r="GRZ1" s="292"/>
      <c r="GSA1" s="292"/>
      <c r="GSB1" s="292"/>
      <c r="GSC1" s="292"/>
      <c r="GSD1" s="292"/>
      <c r="GSE1" s="292"/>
      <c r="GSF1" s="292"/>
      <c r="GSG1" s="292"/>
      <c r="GSH1" s="292"/>
      <c r="GSI1" s="292"/>
      <c r="GSJ1" s="292"/>
      <c r="GSK1" s="292"/>
      <c r="GSL1" s="292"/>
      <c r="GSM1" s="292"/>
      <c r="GSN1" s="292"/>
      <c r="GSO1" s="292"/>
      <c r="GSP1" s="292"/>
      <c r="GSQ1" s="292"/>
      <c r="GSR1" s="292"/>
      <c r="GSS1" s="292"/>
      <c r="GST1" s="292"/>
      <c r="GSU1" s="292"/>
      <c r="GSV1" s="292"/>
      <c r="GSW1" s="292"/>
      <c r="GSX1" s="292"/>
      <c r="GSY1" s="292"/>
      <c r="GSZ1" s="292"/>
      <c r="GTA1" s="292"/>
      <c r="GTB1" s="292"/>
      <c r="GTC1" s="292"/>
      <c r="GTD1" s="292"/>
      <c r="GTE1" s="292"/>
      <c r="GTF1" s="292"/>
      <c r="GTG1" s="292"/>
      <c r="GTH1" s="292"/>
      <c r="GTI1" s="292"/>
      <c r="GTJ1" s="292"/>
      <c r="GTK1" s="292"/>
      <c r="GTL1" s="292"/>
      <c r="GTM1" s="292"/>
      <c r="GTN1" s="292"/>
      <c r="GTO1" s="292"/>
      <c r="GTP1" s="292"/>
      <c r="GTQ1" s="292"/>
      <c r="GTR1" s="292"/>
      <c r="GTS1" s="292"/>
      <c r="GTT1" s="292"/>
      <c r="GTU1" s="292"/>
      <c r="GTV1" s="292"/>
      <c r="GTW1" s="292"/>
      <c r="GTX1" s="292"/>
      <c r="GTY1" s="292"/>
      <c r="GTZ1" s="292"/>
      <c r="GUA1" s="292"/>
      <c r="GUB1" s="292"/>
      <c r="GUC1" s="292"/>
      <c r="GUD1" s="292"/>
      <c r="GUE1" s="292"/>
      <c r="GUF1" s="292"/>
      <c r="GUG1" s="292"/>
      <c r="GUH1" s="292"/>
      <c r="GUI1" s="292"/>
      <c r="GUJ1" s="292"/>
      <c r="GUK1" s="292"/>
      <c r="GUL1" s="292"/>
      <c r="GUM1" s="292"/>
      <c r="GUN1" s="292"/>
      <c r="GUO1" s="292"/>
      <c r="GUP1" s="292"/>
      <c r="GUQ1" s="292"/>
      <c r="GUR1" s="292"/>
      <c r="GUS1" s="292"/>
      <c r="GUT1" s="292"/>
      <c r="GUU1" s="292"/>
      <c r="GUV1" s="292"/>
      <c r="GUW1" s="292"/>
      <c r="GUX1" s="292"/>
      <c r="GUY1" s="292"/>
      <c r="GUZ1" s="292"/>
      <c r="GVA1" s="292"/>
      <c r="GVB1" s="292"/>
      <c r="GVC1" s="292"/>
      <c r="GVD1" s="292"/>
      <c r="GVE1" s="292"/>
      <c r="GVF1" s="292"/>
      <c r="GVG1" s="292"/>
      <c r="GVH1" s="292"/>
      <c r="GVI1" s="292"/>
      <c r="GVJ1" s="292"/>
      <c r="GVK1" s="292"/>
      <c r="GVL1" s="292"/>
      <c r="GVM1" s="292"/>
      <c r="GVN1" s="292"/>
      <c r="GVO1" s="292"/>
      <c r="GVP1" s="292"/>
      <c r="GVQ1" s="292"/>
      <c r="GVR1" s="292"/>
      <c r="GVS1" s="292"/>
      <c r="GVT1" s="292"/>
      <c r="GVU1" s="292"/>
      <c r="GVV1" s="292"/>
      <c r="GVW1" s="292"/>
      <c r="GVX1" s="292"/>
      <c r="GVY1" s="292"/>
      <c r="GVZ1" s="292"/>
      <c r="GWA1" s="292"/>
      <c r="GWB1" s="292"/>
      <c r="GWC1" s="292"/>
      <c r="GWD1" s="292"/>
      <c r="GWE1" s="292"/>
      <c r="GWF1" s="292"/>
      <c r="GWG1" s="292"/>
      <c r="GWH1" s="292"/>
      <c r="GWI1" s="292"/>
      <c r="GWJ1" s="292"/>
      <c r="GWK1" s="292"/>
      <c r="GWL1" s="292"/>
      <c r="GWM1" s="292"/>
      <c r="GWN1" s="292"/>
      <c r="GWO1" s="292"/>
      <c r="GWP1" s="292"/>
      <c r="GWQ1" s="292"/>
      <c r="GWR1" s="292"/>
      <c r="GWS1" s="292"/>
      <c r="GWT1" s="292"/>
      <c r="GWU1" s="292"/>
      <c r="GWV1" s="292"/>
      <c r="GWW1" s="292"/>
      <c r="GWX1" s="292"/>
      <c r="GWY1" s="292"/>
      <c r="GWZ1" s="292"/>
      <c r="GXA1" s="292"/>
      <c r="GXB1" s="292"/>
      <c r="GXC1" s="292"/>
      <c r="GXD1" s="292"/>
      <c r="GXE1" s="292"/>
      <c r="GXF1" s="292"/>
      <c r="GXG1" s="292"/>
      <c r="GXH1" s="292"/>
      <c r="GXI1" s="292"/>
      <c r="GXJ1" s="292"/>
      <c r="GXK1" s="292"/>
      <c r="GXL1" s="292"/>
      <c r="GXM1" s="292"/>
      <c r="GXN1" s="292"/>
      <c r="GXO1" s="292"/>
      <c r="GXP1" s="292"/>
      <c r="GXQ1" s="292"/>
      <c r="GXR1" s="292"/>
      <c r="GXS1" s="292"/>
      <c r="GXT1" s="292"/>
      <c r="GXU1" s="292"/>
      <c r="GXV1" s="292"/>
      <c r="GXW1" s="292"/>
      <c r="GXX1" s="292"/>
      <c r="GXY1" s="292"/>
      <c r="GXZ1" s="292"/>
      <c r="GYA1" s="292"/>
      <c r="GYB1" s="292"/>
      <c r="GYC1" s="292"/>
      <c r="GYD1" s="292"/>
      <c r="GYE1" s="292"/>
      <c r="GYF1" s="292"/>
      <c r="GYG1" s="292"/>
      <c r="GYH1" s="292"/>
      <c r="GYI1" s="292"/>
      <c r="GYJ1" s="292"/>
      <c r="GYK1" s="292"/>
      <c r="GYL1" s="292"/>
      <c r="GYM1" s="292"/>
      <c r="GYN1" s="292"/>
      <c r="GYO1" s="292"/>
      <c r="GYP1" s="292"/>
      <c r="GYQ1" s="292"/>
      <c r="GYR1" s="292"/>
      <c r="GYS1" s="292"/>
      <c r="GYT1" s="292"/>
      <c r="GYU1" s="292"/>
      <c r="GYV1" s="292"/>
      <c r="GYW1" s="292"/>
      <c r="GYX1" s="292"/>
      <c r="GYY1" s="292"/>
      <c r="GYZ1" s="292"/>
      <c r="GZA1" s="292"/>
      <c r="GZB1" s="292"/>
      <c r="GZC1" s="292"/>
      <c r="GZD1" s="292"/>
      <c r="GZE1" s="292"/>
      <c r="GZF1" s="292"/>
      <c r="GZG1" s="292"/>
      <c r="GZH1" s="292"/>
      <c r="GZI1" s="292"/>
      <c r="GZJ1" s="292"/>
      <c r="GZK1" s="292"/>
      <c r="GZL1" s="292"/>
      <c r="GZM1" s="292"/>
      <c r="GZN1" s="292"/>
      <c r="GZO1" s="292"/>
      <c r="GZP1" s="292"/>
      <c r="GZQ1" s="292"/>
      <c r="GZR1" s="292"/>
      <c r="GZS1" s="292"/>
      <c r="GZT1" s="292"/>
      <c r="GZU1" s="292"/>
      <c r="GZV1" s="292"/>
      <c r="GZW1" s="292"/>
      <c r="GZX1" s="292"/>
      <c r="GZY1" s="292"/>
      <c r="GZZ1" s="292"/>
      <c r="HAA1" s="292"/>
      <c r="HAB1" s="292"/>
      <c r="HAC1" s="292"/>
      <c r="HAD1" s="292"/>
      <c r="HAE1" s="292"/>
      <c r="HAF1" s="292"/>
      <c r="HAG1" s="292"/>
      <c r="HAH1" s="292"/>
      <c r="HAI1" s="292"/>
      <c r="HAJ1" s="292"/>
      <c r="HAK1" s="292"/>
      <c r="HAL1" s="292"/>
      <c r="HAM1" s="292"/>
      <c r="HAN1" s="292"/>
      <c r="HAO1" s="292"/>
      <c r="HAP1" s="292"/>
      <c r="HAQ1" s="292"/>
      <c r="HAR1" s="292"/>
      <c r="HAS1" s="292"/>
      <c r="HAT1" s="292"/>
      <c r="HAU1" s="292"/>
      <c r="HAV1" s="292"/>
      <c r="HAW1" s="292"/>
      <c r="HAX1" s="292"/>
      <c r="HAY1" s="292"/>
      <c r="HAZ1" s="292"/>
      <c r="HBA1" s="292"/>
      <c r="HBB1" s="292"/>
      <c r="HBC1" s="292"/>
      <c r="HBD1" s="292"/>
      <c r="HBE1" s="292"/>
      <c r="HBF1" s="292"/>
      <c r="HBG1" s="292"/>
      <c r="HBH1" s="292"/>
      <c r="HBI1" s="292"/>
      <c r="HBJ1" s="292"/>
      <c r="HBK1" s="292"/>
      <c r="HBL1" s="292"/>
      <c r="HBM1" s="292"/>
      <c r="HBN1" s="292"/>
      <c r="HBO1" s="292"/>
      <c r="HBP1" s="292"/>
      <c r="HBQ1" s="292"/>
      <c r="HBR1" s="292"/>
      <c r="HBS1" s="292"/>
      <c r="HBT1" s="292"/>
      <c r="HBU1" s="292"/>
      <c r="HBV1" s="292"/>
      <c r="HBW1" s="292"/>
      <c r="HBX1" s="292"/>
      <c r="HBY1" s="292"/>
      <c r="HBZ1" s="292"/>
      <c r="HCA1" s="292"/>
      <c r="HCB1" s="292"/>
      <c r="HCC1" s="292"/>
      <c r="HCD1" s="292"/>
      <c r="HCE1" s="292"/>
      <c r="HCF1" s="292"/>
      <c r="HCG1" s="292"/>
      <c r="HCH1" s="292"/>
      <c r="HCI1" s="292"/>
      <c r="HCJ1" s="292"/>
      <c r="HCK1" s="292"/>
      <c r="HCL1" s="292"/>
      <c r="HCM1" s="292"/>
      <c r="HCN1" s="292"/>
      <c r="HCO1" s="292"/>
      <c r="HCP1" s="292"/>
      <c r="HCQ1" s="292"/>
      <c r="HCR1" s="292"/>
      <c r="HCS1" s="292"/>
      <c r="HCT1" s="292"/>
      <c r="HCU1" s="292"/>
      <c r="HCV1" s="292"/>
      <c r="HCW1" s="292"/>
      <c r="HCX1" s="292"/>
      <c r="HCY1" s="292"/>
      <c r="HCZ1" s="292"/>
      <c r="HDA1" s="292"/>
      <c r="HDB1" s="292"/>
      <c r="HDC1" s="292"/>
      <c r="HDD1" s="292"/>
      <c r="HDE1" s="292"/>
      <c r="HDF1" s="292"/>
      <c r="HDG1" s="292"/>
      <c r="HDH1" s="292"/>
      <c r="HDI1" s="292"/>
      <c r="HDJ1" s="292"/>
      <c r="HDK1" s="292"/>
      <c r="HDL1" s="292"/>
      <c r="HDM1" s="292"/>
      <c r="HDN1" s="292"/>
      <c r="HDO1" s="292"/>
      <c r="HDP1" s="292"/>
      <c r="HDQ1" s="292"/>
      <c r="HDR1" s="292"/>
      <c r="HDS1" s="292"/>
      <c r="HDT1" s="292"/>
      <c r="HDU1" s="292"/>
      <c r="HDV1" s="292"/>
      <c r="HDW1" s="292"/>
      <c r="HDX1" s="292"/>
      <c r="HDY1" s="292"/>
      <c r="HDZ1" s="292"/>
      <c r="HEA1" s="292"/>
      <c r="HEB1" s="292"/>
      <c r="HEC1" s="292"/>
      <c r="HED1" s="292"/>
      <c r="HEE1" s="292"/>
      <c r="HEF1" s="292"/>
      <c r="HEG1" s="292"/>
      <c r="HEH1" s="292"/>
      <c r="HEI1" s="292"/>
      <c r="HEJ1" s="292"/>
      <c r="HEK1" s="292"/>
      <c r="HEL1" s="292"/>
      <c r="HEM1" s="292"/>
      <c r="HEN1" s="292"/>
      <c r="HEO1" s="292"/>
      <c r="HEP1" s="292"/>
      <c r="HEQ1" s="292"/>
      <c r="HER1" s="292"/>
      <c r="HES1" s="292"/>
      <c r="HET1" s="292"/>
      <c r="HEU1" s="292"/>
      <c r="HEV1" s="292"/>
      <c r="HEW1" s="292"/>
      <c r="HEX1" s="292"/>
      <c r="HEY1" s="292"/>
      <c r="HEZ1" s="292"/>
      <c r="HFA1" s="292"/>
      <c r="HFB1" s="292"/>
      <c r="HFC1" s="292"/>
      <c r="HFD1" s="292"/>
      <c r="HFE1" s="292"/>
      <c r="HFF1" s="292"/>
      <c r="HFG1" s="292"/>
      <c r="HFH1" s="292"/>
      <c r="HFI1" s="292"/>
      <c r="HFJ1" s="292"/>
      <c r="HFK1" s="292"/>
      <c r="HFL1" s="292"/>
      <c r="HFM1" s="292"/>
      <c r="HFN1" s="292"/>
      <c r="HFO1" s="292"/>
      <c r="HFP1" s="292"/>
      <c r="HFQ1" s="292"/>
      <c r="HFR1" s="292"/>
      <c r="HFS1" s="292"/>
      <c r="HFT1" s="292"/>
      <c r="HFU1" s="292"/>
      <c r="HFV1" s="292"/>
      <c r="HFW1" s="292"/>
      <c r="HFX1" s="292"/>
      <c r="HFY1" s="292"/>
      <c r="HFZ1" s="292"/>
      <c r="HGA1" s="292"/>
      <c r="HGB1" s="292"/>
      <c r="HGC1" s="292"/>
      <c r="HGD1" s="292"/>
      <c r="HGE1" s="292"/>
      <c r="HGF1" s="292"/>
      <c r="HGG1" s="292"/>
      <c r="HGH1" s="292"/>
      <c r="HGI1" s="292"/>
      <c r="HGJ1" s="292"/>
      <c r="HGK1" s="292"/>
      <c r="HGL1" s="292"/>
      <c r="HGM1" s="292"/>
      <c r="HGN1" s="292"/>
      <c r="HGO1" s="292"/>
      <c r="HGP1" s="292"/>
      <c r="HGQ1" s="292"/>
      <c r="HGR1" s="292"/>
      <c r="HGS1" s="292"/>
      <c r="HGT1" s="292"/>
      <c r="HGU1" s="292"/>
      <c r="HGV1" s="292"/>
      <c r="HGW1" s="292"/>
      <c r="HGX1" s="292"/>
      <c r="HGY1" s="292"/>
      <c r="HGZ1" s="292"/>
      <c r="HHA1" s="292"/>
      <c r="HHB1" s="292"/>
      <c r="HHC1" s="292"/>
      <c r="HHD1" s="292"/>
      <c r="HHE1" s="292"/>
      <c r="HHF1" s="292"/>
      <c r="HHG1" s="292"/>
      <c r="HHH1" s="292"/>
      <c r="HHI1" s="292"/>
      <c r="HHJ1" s="292"/>
      <c r="HHK1" s="292"/>
      <c r="HHL1" s="292"/>
      <c r="HHM1" s="292"/>
      <c r="HHN1" s="292"/>
      <c r="HHO1" s="292"/>
      <c r="HHP1" s="292"/>
      <c r="HHQ1" s="292"/>
      <c r="HHR1" s="292"/>
      <c r="HHS1" s="292"/>
      <c r="HHT1" s="292"/>
      <c r="HHU1" s="292"/>
      <c r="HHV1" s="292"/>
      <c r="HHW1" s="292"/>
      <c r="HHX1" s="292"/>
      <c r="HHY1" s="292"/>
      <c r="HHZ1" s="292"/>
      <c r="HIA1" s="292"/>
      <c r="HIB1" s="292"/>
      <c r="HIC1" s="292"/>
      <c r="HID1" s="292"/>
      <c r="HIE1" s="292"/>
      <c r="HIF1" s="292"/>
      <c r="HIG1" s="292"/>
      <c r="HIH1" s="292"/>
      <c r="HII1" s="292"/>
      <c r="HIJ1" s="292"/>
      <c r="HIK1" s="292"/>
      <c r="HIL1" s="292"/>
      <c r="HIM1" s="292"/>
      <c r="HIN1" s="292"/>
      <c r="HIO1" s="292"/>
      <c r="HIP1" s="292"/>
      <c r="HIQ1" s="292"/>
      <c r="HIR1" s="292"/>
      <c r="HIS1" s="292"/>
      <c r="HIT1" s="292"/>
      <c r="HIU1" s="292"/>
      <c r="HIV1" s="292"/>
      <c r="HIW1" s="292"/>
      <c r="HIX1" s="292"/>
      <c r="HIY1" s="292"/>
      <c r="HIZ1" s="292"/>
      <c r="HJA1" s="292"/>
      <c r="HJB1" s="292"/>
      <c r="HJC1" s="292"/>
      <c r="HJD1" s="292"/>
      <c r="HJE1" s="292"/>
      <c r="HJF1" s="292"/>
      <c r="HJG1" s="292"/>
      <c r="HJH1" s="292"/>
      <c r="HJI1" s="292"/>
      <c r="HJJ1" s="292"/>
      <c r="HJK1" s="292"/>
      <c r="HJL1" s="292"/>
      <c r="HJM1" s="292"/>
      <c r="HJN1" s="292"/>
      <c r="HJO1" s="292"/>
      <c r="HJP1" s="292"/>
      <c r="HJQ1" s="292"/>
      <c r="HJR1" s="292"/>
      <c r="HJS1" s="292"/>
      <c r="HJT1" s="292"/>
      <c r="HJU1" s="292"/>
      <c r="HJV1" s="292"/>
      <c r="HJW1" s="292"/>
      <c r="HJX1" s="292"/>
      <c r="HJY1" s="292"/>
      <c r="HJZ1" s="292"/>
      <c r="HKA1" s="292"/>
      <c r="HKB1" s="292"/>
      <c r="HKC1" s="292"/>
      <c r="HKD1" s="292"/>
      <c r="HKE1" s="292"/>
      <c r="HKF1" s="292"/>
      <c r="HKG1" s="292"/>
      <c r="HKH1" s="292"/>
      <c r="HKI1" s="292"/>
      <c r="HKJ1" s="292"/>
      <c r="HKK1" s="292"/>
      <c r="HKL1" s="292"/>
      <c r="HKM1" s="292"/>
      <c r="HKN1" s="292"/>
      <c r="HKO1" s="292"/>
      <c r="HKP1" s="292"/>
      <c r="HKQ1" s="292"/>
      <c r="HKR1" s="292"/>
      <c r="HKS1" s="292"/>
      <c r="HKT1" s="292"/>
      <c r="HKU1" s="292"/>
      <c r="HKV1" s="292"/>
      <c r="HKW1" s="292"/>
      <c r="HKX1" s="292"/>
      <c r="HKY1" s="292"/>
      <c r="HKZ1" s="292"/>
      <c r="HLA1" s="292"/>
      <c r="HLB1" s="292"/>
      <c r="HLC1" s="292"/>
      <c r="HLD1" s="292"/>
      <c r="HLE1" s="292"/>
      <c r="HLF1" s="292"/>
      <c r="HLG1" s="292"/>
      <c r="HLH1" s="292"/>
      <c r="HLI1" s="292"/>
      <c r="HLJ1" s="292"/>
      <c r="HLK1" s="292"/>
      <c r="HLL1" s="292"/>
      <c r="HLM1" s="292"/>
      <c r="HLN1" s="292"/>
      <c r="HLO1" s="292"/>
      <c r="HLP1" s="292"/>
      <c r="HLQ1" s="292"/>
      <c r="HLR1" s="292"/>
      <c r="HLS1" s="292"/>
      <c r="HLT1" s="292"/>
      <c r="HLU1" s="292"/>
      <c r="HLV1" s="292"/>
      <c r="HLW1" s="292"/>
      <c r="HLX1" s="292"/>
      <c r="HLY1" s="292"/>
      <c r="HLZ1" s="292"/>
      <c r="HMA1" s="292"/>
      <c r="HMB1" s="292"/>
      <c r="HMC1" s="292"/>
      <c r="HMD1" s="292"/>
      <c r="HME1" s="292"/>
      <c r="HMF1" s="292"/>
      <c r="HMG1" s="292"/>
      <c r="HMH1" s="292"/>
      <c r="HMI1" s="292"/>
      <c r="HMJ1" s="292"/>
      <c r="HMK1" s="292"/>
      <c r="HML1" s="292"/>
      <c r="HMM1" s="292"/>
      <c r="HMN1" s="292"/>
      <c r="HMO1" s="292"/>
      <c r="HMP1" s="292"/>
      <c r="HMQ1" s="292"/>
      <c r="HMR1" s="292"/>
      <c r="HMS1" s="292"/>
      <c r="HMT1" s="292"/>
      <c r="HMU1" s="292"/>
      <c r="HMV1" s="292"/>
      <c r="HMW1" s="292"/>
      <c r="HMX1" s="292"/>
      <c r="HMY1" s="292"/>
      <c r="HMZ1" s="292"/>
      <c r="HNA1" s="292"/>
      <c r="HNB1" s="292"/>
      <c r="HNC1" s="292"/>
      <c r="HND1" s="292"/>
      <c r="HNE1" s="292"/>
      <c r="HNF1" s="292"/>
      <c r="HNG1" s="292"/>
      <c r="HNH1" s="292"/>
      <c r="HNI1" s="292"/>
      <c r="HNJ1" s="292"/>
      <c r="HNK1" s="292"/>
      <c r="HNL1" s="292"/>
      <c r="HNM1" s="292"/>
      <c r="HNN1" s="292"/>
      <c r="HNO1" s="292"/>
      <c r="HNP1" s="292"/>
      <c r="HNQ1" s="292"/>
      <c r="HNR1" s="292"/>
      <c r="HNS1" s="292"/>
      <c r="HNT1" s="292"/>
      <c r="HNU1" s="292"/>
      <c r="HNV1" s="292"/>
      <c r="HNW1" s="292"/>
      <c r="HNX1" s="292"/>
      <c r="HNY1" s="292"/>
      <c r="HNZ1" s="292"/>
      <c r="HOA1" s="292"/>
      <c r="HOB1" s="292"/>
      <c r="HOC1" s="292"/>
      <c r="HOD1" s="292"/>
      <c r="HOE1" s="292"/>
      <c r="HOF1" s="292"/>
      <c r="HOG1" s="292"/>
      <c r="HOH1" s="292"/>
      <c r="HOI1" s="292"/>
      <c r="HOJ1" s="292"/>
      <c r="HOK1" s="292"/>
      <c r="HOL1" s="292"/>
      <c r="HOM1" s="292"/>
      <c r="HON1" s="292"/>
      <c r="HOO1" s="292"/>
      <c r="HOP1" s="292"/>
      <c r="HOQ1" s="292"/>
      <c r="HOR1" s="292"/>
      <c r="HOS1" s="292"/>
      <c r="HOT1" s="292"/>
      <c r="HOU1" s="292"/>
      <c r="HOV1" s="292"/>
      <c r="HOW1" s="292"/>
      <c r="HOX1" s="292"/>
      <c r="HOY1" s="292"/>
      <c r="HOZ1" s="292"/>
      <c r="HPA1" s="292"/>
      <c r="HPB1" s="292"/>
      <c r="HPC1" s="292"/>
      <c r="HPD1" s="292"/>
      <c r="HPE1" s="292"/>
      <c r="HPF1" s="292"/>
      <c r="HPG1" s="292"/>
      <c r="HPH1" s="292"/>
      <c r="HPI1" s="292"/>
      <c r="HPJ1" s="292"/>
      <c r="HPK1" s="292"/>
      <c r="HPL1" s="292"/>
      <c r="HPM1" s="292"/>
      <c r="HPN1" s="292"/>
      <c r="HPO1" s="292"/>
      <c r="HPP1" s="292"/>
      <c r="HPQ1" s="292"/>
      <c r="HPR1" s="292"/>
      <c r="HPS1" s="292"/>
      <c r="HPT1" s="292"/>
      <c r="HPU1" s="292"/>
      <c r="HPV1" s="292"/>
      <c r="HPW1" s="292"/>
      <c r="HPX1" s="292"/>
      <c r="HPY1" s="292"/>
      <c r="HPZ1" s="292"/>
      <c r="HQA1" s="292"/>
      <c r="HQB1" s="292"/>
      <c r="HQC1" s="292"/>
      <c r="HQD1" s="292"/>
      <c r="HQE1" s="292"/>
      <c r="HQF1" s="292"/>
      <c r="HQG1" s="292"/>
      <c r="HQH1" s="292"/>
      <c r="HQI1" s="292"/>
      <c r="HQJ1" s="292"/>
      <c r="HQK1" s="292"/>
      <c r="HQL1" s="292"/>
      <c r="HQM1" s="292"/>
      <c r="HQN1" s="292"/>
      <c r="HQO1" s="292"/>
      <c r="HQP1" s="292"/>
      <c r="HQQ1" s="292"/>
      <c r="HQR1" s="292"/>
      <c r="HQS1" s="292"/>
      <c r="HQT1" s="292"/>
      <c r="HQU1" s="292"/>
      <c r="HQV1" s="292"/>
      <c r="HQW1" s="292"/>
      <c r="HQX1" s="292"/>
      <c r="HQY1" s="292"/>
      <c r="HQZ1" s="292"/>
      <c r="HRA1" s="292"/>
      <c r="HRB1" s="292"/>
      <c r="HRC1" s="292"/>
      <c r="HRD1" s="292"/>
      <c r="HRE1" s="292"/>
      <c r="HRF1" s="292"/>
      <c r="HRG1" s="292"/>
      <c r="HRH1" s="292"/>
      <c r="HRI1" s="292"/>
      <c r="HRJ1" s="292"/>
      <c r="HRK1" s="292"/>
      <c r="HRL1" s="292"/>
      <c r="HRM1" s="292"/>
      <c r="HRN1" s="292"/>
      <c r="HRO1" s="292"/>
      <c r="HRP1" s="292"/>
      <c r="HRQ1" s="292"/>
      <c r="HRR1" s="292"/>
      <c r="HRS1" s="292"/>
      <c r="HRT1" s="292"/>
      <c r="HRU1" s="292"/>
      <c r="HRV1" s="292"/>
      <c r="HRW1" s="292"/>
      <c r="HRX1" s="292"/>
      <c r="HRY1" s="292"/>
      <c r="HRZ1" s="292"/>
      <c r="HSA1" s="292"/>
      <c r="HSB1" s="292"/>
      <c r="HSC1" s="292"/>
      <c r="HSD1" s="292"/>
      <c r="HSE1" s="292"/>
      <c r="HSF1" s="292"/>
      <c r="HSG1" s="292"/>
      <c r="HSH1" s="292"/>
      <c r="HSI1" s="292"/>
      <c r="HSJ1" s="292"/>
      <c r="HSK1" s="292"/>
      <c r="HSL1" s="292"/>
      <c r="HSM1" s="292"/>
      <c r="HSN1" s="292"/>
      <c r="HSO1" s="292"/>
      <c r="HSP1" s="292"/>
      <c r="HSQ1" s="292"/>
      <c r="HSR1" s="292"/>
      <c r="HSS1" s="292"/>
      <c r="HST1" s="292"/>
      <c r="HSU1" s="292"/>
      <c r="HSV1" s="292"/>
      <c r="HSW1" s="292"/>
      <c r="HSX1" s="292"/>
      <c r="HSY1" s="292"/>
      <c r="HSZ1" s="292"/>
      <c r="HTA1" s="292"/>
      <c r="HTB1" s="292"/>
      <c r="HTC1" s="292"/>
      <c r="HTD1" s="292"/>
      <c r="HTE1" s="292"/>
      <c r="HTF1" s="292"/>
      <c r="HTG1" s="292"/>
      <c r="HTH1" s="292"/>
      <c r="HTI1" s="292"/>
      <c r="HTJ1" s="292"/>
      <c r="HTK1" s="292"/>
      <c r="HTL1" s="292"/>
      <c r="HTM1" s="292"/>
      <c r="HTN1" s="292"/>
      <c r="HTO1" s="292"/>
      <c r="HTP1" s="292"/>
      <c r="HTQ1" s="292"/>
      <c r="HTR1" s="292"/>
      <c r="HTS1" s="292"/>
      <c r="HTT1" s="292"/>
      <c r="HTU1" s="292"/>
      <c r="HTV1" s="292"/>
      <c r="HTW1" s="292"/>
      <c r="HTX1" s="292"/>
      <c r="HTY1" s="292"/>
      <c r="HTZ1" s="292"/>
      <c r="HUA1" s="292"/>
      <c r="HUB1" s="292"/>
      <c r="HUC1" s="292"/>
      <c r="HUD1" s="292"/>
      <c r="HUE1" s="292"/>
      <c r="HUF1" s="292"/>
      <c r="HUG1" s="292"/>
      <c r="HUH1" s="292"/>
      <c r="HUI1" s="292"/>
      <c r="HUJ1" s="292"/>
      <c r="HUK1" s="292"/>
      <c r="HUL1" s="292"/>
      <c r="HUM1" s="292"/>
      <c r="HUN1" s="292"/>
      <c r="HUO1" s="292"/>
      <c r="HUP1" s="292"/>
      <c r="HUQ1" s="292"/>
      <c r="HUR1" s="292"/>
      <c r="HUS1" s="292"/>
      <c r="HUT1" s="292"/>
      <c r="HUU1" s="292"/>
      <c r="HUV1" s="292"/>
      <c r="HUW1" s="292"/>
      <c r="HUX1" s="292"/>
      <c r="HUY1" s="292"/>
      <c r="HUZ1" s="292"/>
      <c r="HVA1" s="292"/>
      <c r="HVB1" s="292"/>
      <c r="HVC1" s="292"/>
      <c r="HVD1" s="292"/>
      <c r="HVE1" s="292"/>
      <c r="HVF1" s="292"/>
      <c r="HVG1" s="292"/>
      <c r="HVH1" s="292"/>
      <c r="HVI1" s="292"/>
      <c r="HVJ1" s="292"/>
      <c r="HVK1" s="292"/>
      <c r="HVL1" s="292"/>
      <c r="HVM1" s="292"/>
      <c r="HVN1" s="292"/>
      <c r="HVO1" s="292"/>
      <c r="HVP1" s="292"/>
      <c r="HVQ1" s="292"/>
      <c r="HVR1" s="292"/>
      <c r="HVS1" s="292"/>
      <c r="HVT1" s="292"/>
      <c r="HVU1" s="292"/>
      <c r="HVV1" s="292"/>
      <c r="HVW1" s="292"/>
      <c r="HVX1" s="292"/>
      <c r="HVY1" s="292"/>
      <c r="HVZ1" s="292"/>
      <c r="HWA1" s="292"/>
      <c r="HWB1" s="292"/>
      <c r="HWC1" s="292"/>
      <c r="HWD1" s="292"/>
      <c r="HWE1" s="292"/>
      <c r="HWF1" s="292"/>
      <c r="HWG1" s="292"/>
      <c r="HWH1" s="292"/>
      <c r="HWI1" s="292"/>
      <c r="HWJ1" s="292"/>
      <c r="HWK1" s="292"/>
      <c r="HWL1" s="292"/>
      <c r="HWM1" s="292"/>
      <c r="HWN1" s="292"/>
      <c r="HWO1" s="292"/>
      <c r="HWP1" s="292"/>
      <c r="HWQ1" s="292"/>
      <c r="HWR1" s="292"/>
      <c r="HWS1" s="292"/>
      <c r="HWT1" s="292"/>
      <c r="HWU1" s="292"/>
      <c r="HWV1" s="292"/>
      <c r="HWW1" s="292"/>
      <c r="HWX1" s="292"/>
      <c r="HWY1" s="292"/>
      <c r="HWZ1" s="292"/>
      <c r="HXA1" s="292"/>
      <c r="HXB1" s="292"/>
      <c r="HXC1" s="292"/>
      <c r="HXD1" s="292"/>
      <c r="HXE1" s="292"/>
      <c r="HXF1" s="292"/>
      <c r="HXG1" s="292"/>
      <c r="HXH1" s="292"/>
      <c r="HXI1" s="292"/>
      <c r="HXJ1" s="292"/>
      <c r="HXK1" s="292"/>
      <c r="HXL1" s="292"/>
      <c r="HXM1" s="292"/>
      <c r="HXN1" s="292"/>
      <c r="HXO1" s="292"/>
      <c r="HXP1" s="292"/>
      <c r="HXQ1" s="292"/>
      <c r="HXR1" s="292"/>
      <c r="HXS1" s="292"/>
      <c r="HXT1" s="292"/>
      <c r="HXU1" s="292"/>
      <c r="HXV1" s="292"/>
      <c r="HXW1" s="292"/>
      <c r="HXX1" s="292"/>
      <c r="HXY1" s="292"/>
      <c r="HXZ1" s="292"/>
      <c r="HYA1" s="292"/>
      <c r="HYB1" s="292"/>
      <c r="HYC1" s="292"/>
      <c r="HYD1" s="292"/>
      <c r="HYE1" s="292"/>
      <c r="HYF1" s="292"/>
      <c r="HYG1" s="292"/>
      <c r="HYH1" s="292"/>
      <c r="HYI1" s="292"/>
      <c r="HYJ1" s="292"/>
      <c r="HYK1" s="292"/>
      <c r="HYL1" s="292"/>
      <c r="HYM1" s="292"/>
      <c r="HYN1" s="292"/>
      <c r="HYO1" s="292"/>
      <c r="HYP1" s="292"/>
      <c r="HYQ1" s="292"/>
      <c r="HYR1" s="292"/>
      <c r="HYS1" s="292"/>
      <c r="HYT1" s="292"/>
      <c r="HYU1" s="292"/>
      <c r="HYV1" s="292"/>
      <c r="HYW1" s="292"/>
      <c r="HYX1" s="292"/>
      <c r="HYY1" s="292"/>
      <c r="HYZ1" s="292"/>
      <c r="HZA1" s="292"/>
      <c r="HZB1" s="292"/>
      <c r="HZC1" s="292"/>
      <c r="HZD1" s="292"/>
      <c r="HZE1" s="292"/>
      <c r="HZF1" s="292"/>
      <c r="HZG1" s="292"/>
      <c r="HZH1" s="292"/>
      <c r="HZI1" s="292"/>
      <c r="HZJ1" s="292"/>
      <c r="HZK1" s="292"/>
      <c r="HZL1" s="292"/>
      <c r="HZM1" s="292"/>
      <c r="HZN1" s="292"/>
      <c r="HZO1" s="292"/>
      <c r="HZP1" s="292"/>
      <c r="HZQ1" s="292"/>
      <c r="HZR1" s="292"/>
      <c r="HZS1" s="292"/>
      <c r="HZT1" s="292"/>
      <c r="HZU1" s="292"/>
      <c r="HZV1" s="292"/>
      <c r="HZW1" s="292"/>
      <c r="HZX1" s="292"/>
      <c r="HZY1" s="292"/>
      <c r="HZZ1" s="292"/>
      <c r="IAA1" s="292"/>
      <c r="IAB1" s="292"/>
      <c r="IAC1" s="292"/>
      <c r="IAD1" s="292"/>
      <c r="IAE1" s="292"/>
      <c r="IAF1" s="292"/>
      <c r="IAG1" s="292"/>
      <c r="IAH1" s="292"/>
      <c r="IAI1" s="292"/>
      <c r="IAJ1" s="292"/>
      <c r="IAK1" s="292"/>
      <c r="IAL1" s="292"/>
      <c r="IAM1" s="292"/>
      <c r="IAN1" s="292"/>
      <c r="IAO1" s="292"/>
      <c r="IAP1" s="292"/>
      <c r="IAQ1" s="292"/>
      <c r="IAR1" s="292"/>
      <c r="IAS1" s="292"/>
      <c r="IAT1" s="292"/>
      <c r="IAU1" s="292"/>
      <c r="IAV1" s="292"/>
      <c r="IAW1" s="292"/>
      <c r="IAX1" s="292"/>
      <c r="IAY1" s="292"/>
      <c r="IAZ1" s="292"/>
      <c r="IBA1" s="292"/>
      <c r="IBB1" s="292"/>
      <c r="IBC1" s="292"/>
      <c r="IBD1" s="292"/>
      <c r="IBE1" s="292"/>
      <c r="IBF1" s="292"/>
      <c r="IBG1" s="292"/>
      <c r="IBH1" s="292"/>
      <c r="IBI1" s="292"/>
      <c r="IBJ1" s="292"/>
      <c r="IBK1" s="292"/>
      <c r="IBL1" s="292"/>
      <c r="IBM1" s="292"/>
      <c r="IBN1" s="292"/>
      <c r="IBO1" s="292"/>
      <c r="IBP1" s="292"/>
      <c r="IBQ1" s="292"/>
      <c r="IBR1" s="292"/>
      <c r="IBS1" s="292"/>
      <c r="IBT1" s="292"/>
      <c r="IBU1" s="292"/>
      <c r="IBV1" s="292"/>
      <c r="IBW1" s="292"/>
      <c r="IBX1" s="292"/>
      <c r="IBY1" s="292"/>
      <c r="IBZ1" s="292"/>
      <c r="ICA1" s="292"/>
      <c r="ICB1" s="292"/>
      <c r="ICC1" s="292"/>
      <c r="ICD1" s="292"/>
      <c r="ICE1" s="292"/>
      <c r="ICF1" s="292"/>
      <c r="ICG1" s="292"/>
      <c r="ICH1" s="292"/>
      <c r="ICI1" s="292"/>
      <c r="ICJ1" s="292"/>
      <c r="ICK1" s="292"/>
      <c r="ICL1" s="292"/>
      <c r="ICM1" s="292"/>
      <c r="ICN1" s="292"/>
      <c r="ICO1" s="292"/>
      <c r="ICP1" s="292"/>
      <c r="ICQ1" s="292"/>
      <c r="ICR1" s="292"/>
      <c r="ICS1" s="292"/>
      <c r="ICT1" s="292"/>
      <c r="ICU1" s="292"/>
      <c r="ICV1" s="292"/>
      <c r="ICW1" s="292"/>
      <c r="ICX1" s="292"/>
      <c r="ICY1" s="292"/>
      <c r="ICZ1" s="292"/>
      <c r="IDA1" s="292"/>
      <c r="IDB1" s="292"/>
      <c r="IDC1" s="292"/>
      <c r="IDD1" s="292"/>
      <c r="IDE1" s="292"/>
      <c r="IDF1" s="292"/>
      <c r="IDG1" s="292"/>
      <c r="IDH1" s="292"/>
      <c r="IDI1" s="292"/>
      <c r="IDJ1" s="292"/>
      <c r="IDK1" s="292"/>
      <c r="IDL1" s="292"/>
      <c r="IDM1" s="292"/>
      <c r="IDN1" s="292"/>
      <c r="IDO1" s="292"/>
      <c r="IDP1" s="292"/>
      <c r="IDQ1" s="292"/>
      <c r="IDR1" s="292"/>
      <c r="IDS1" s="292"/>
      <c r="IDT1" s="292"/>
      <c r="IDU1" s="292"/>
      <c r="IDV1" s="292"/>
      <c r="IDW1" s="292"/>
      <c r="IDX1" s="292"/>
      <c r="IDY1" s="292"/>
      <c r="IDZ1" s="292"/>
      <c r="IEA1" s="292"/>
      <c r="IEB1" s="292"/>
      <c r="IEC1" s="292"/>
      <c r="IED1" s="292"/>
      <c r="IEE1" s="292"/>
      <c r="IEF1" s="292"/>
      <c r="IEG1" s="292"/>
      <c r="IEH1" s="292"/>
      <c r="IEI1" s="292"/>
      <c r="IEJ1" s="292"/>
      <c r="IEK1" s="292"/>
      <c r="IEL1" s="292"/>
      <c r="IEM1" s="292"/>
      <c r="IEN1" s="292"/>
      <c r="IEO1" s="292"/>
      <c r="IEP1" s="292"/>
      <c r="IEQ1" s="292"/>
      <c r="IER1" s="292"/>
      <c r="IES1" s="292"/>
      <c r="IET1" s="292"/>
      <c r="IEU1" s="292"/>
      <c r="IEV1" s="292"/>
      <c r="IEW1" s="292"/>
      <c r="IEX1" s="292"/>
      <c r="IEY1" s="292"/>
      <c r="IEZ1" s="292"/>
      <c r="IFA1" s="292"/>
      <c r="IFB1" s="292"/>
      <c r="IFC1" s="292"/>
      <c r="IFD1" s="292"/>
      <c r="IFE1" s="292"/>
      <c r="IFF1" s="292"/>
      <c r="IFG1" s="292"/>
      <c r="IFH1" s="292"/>
      <c r="IFI1" s="292"/>
      <c r="IFJ1" s="292"/>
      <c r="IFK1" s="292"/>
      <c r="IFL1" s="292"/>
      <c r="IFM1" s="292"/>
      <c r="IFN1" s="292"/>
      <c r="IFO1" s="292"/>
      <c r="IFP1" s="292"/>
      <c r="IFQ1" s="292"/>
      <c r="IFR1" s="292"/>
      <c r="IFS1" s="292"/>
      <c r="IFT1" s="292"/>
      <c r="IFU1" s="292"/>
      <c r="IFV1" s="292"/>
      <c r="IFW1" s="292"/>
      <c r="IFX1" s="292"/>
      <c r="IFY1" s="292"/>
      <c r="IFZ1" s="292"/>
      <c r="IGA1" s="292"/>
      <c r="IGB1" s="292"/>
      <c r="IGC1" s="292"/>
      <c r="IGD1" s="292"/>
      <c r="IGE1" s="292"/>
      <c r="IGF1" s="292"/>
      <c r="IGG1" s="292"/>
      <c r="IGH1" s="292"/>
      <c r="IGI1" s="292"/>
      <c r="IGJ1" s="292"/>
      <c r="IGK1" s="292"/>
      <c r="IGL1" s="292"/>
      <c r="IGM1" s="292"/>
      <c r="IGN1" s="292"/>
      <c r="IGO1" s="292"/>
      <c r="IGP1" s="292"/>
      <c r="IGQ1" s="292"/>
      <c r="IGR1" s="292"/>
      <c r="IGS1" s="292"/>
      <c r="IGT1" s="292"/>
      <c r="IGU1" s="292"/>
      <c r="IGV1" s="292"/>
      <c r="IGW1" s="292"/>
      <c r="IGX1" s="292"/>
      <c r="IGY1" s="292"/>
      <c r="IGZ1" s="292"/>
      <c r="IHA1" s="292"/>
      <c r="IHB1" s="292"/>
      <c r="IHC1" s="292"/>
      <c r="IHD1" s="292"/>
      <c r="IHE1" s="292"/>
      <c r="IHF1" s="292"/>
      <c r="IHG1" s="292"/>
      <c r="IHH1" s="292"/>
      <c r="IHI1" s="292"/>
      <c r="IHJ1" s="292"/>
      <c r="IHK1" s="292"/>
      <c r="IHL1" s="292"/>
      <c r="IHM1" s="292"/>
      <c r="IHN1" s="292"/>
      <c r="IHO1" s="292"/>
      <c r="IHP1" s="292"/>
      <c r="IHQ1" s="292"/>
      <c r="IHR1" s="292"/>
      <c r="IHS1" s="292"/>
      <c r="IHT1" s="292"/>
      <c r="IHU1" s="292"/>
      <c r="IHV1" s="292"/>
      <c r="IHW1" s="292"/>
      <c r="IHX1" s="292"/>
      <c r="IHY1" s="292"/>
      <c r="IHZ1" s="292"/>
      <c r="IIA1" s="292"/>
      <c r="IIB1" s="292"/>
      <c r="IIC1" s="292"/>
      <c r="IID1" s="292"/>
      <c r="IIE1" s="292"/>
      <c r="IIF1" s="292"/>
      <c r="IIG1" s="292"/>
      <c r="IIH1" s="292"/>
      <c r="III1" s="292"/>
      <c r="IIJ1" s="292"/>
      <c r="IIK1" s="292"/>
      <c r="IIL1" s="292"/>
      <c r="IIM1" s="292"/>
      <c r="IIN1" s="292"/>
      <c r="IIO1" s="292"/>
      <c r="IIP1" s="292"/>
      <c r="IIQ1" s="292"/>
      <c r="IIR1" s="292"/>
      <c r="IIS1" s="292"/>
      <c r="IIT1" s="292"/>
      <c r="IIU1" s="292"/>
      <c r="IIV1" s="292"/>
      <c r="IIW1" s="292"/>
      <c r="IIX1" s="292"/>
      <c r="IIY1" s="292"/>
      <c r="IIZ1" s="292"/>
      <c r="IJA1" s="292"/>
      <c r="IJB1" s="292"/>
      <c r="IJC1" s="292"/>
      <c r="IJD1" s="292"/>
      <c r="IJE1" s="292"/>
      <c r="IJF1" s="292"/>
      <c r="IJG1" s="292"/>
      <c r="IJH1" s="292"/>
      <c r="IJI1" s="292"/>
      <c r="IJJ1" s="292"/>
      <c r="IJK1" s="292"/>
      <c r="IJL1" s="292"/>
      <c r="IJM1" s="292"/>
      <c r="IJN1" s="292"/>
      <c r="IJO1" s="292"/>
      <c r="IJP1" s="292"/>
      <c r="IJQ1" s="292"/>
      <c r="IJR1" s="292"/>
      <c r="IJS1" s="292"/>
      <c r="IJT1" s="292"/>
      <c r="IJU1" s="292"/>
      <c r="IJV1" s="292"/>
      <c r="IJW1" s="292"/>
      <c r="IJX1" s="292"/>
      <c r="IJY1" s="292"/>
      <c r="IJZ1" s="292"/>
      <c r="IKA1" s="292"/>
      <c r="IKB1" s="292"/>
      <c r="IKC1" s="292"/>
      <c r="IKD1" s="292"/>
      <c r="IKE1" s="292"/>
      <c r="IKF1" s="292"/>
      <c r="IKG1" s="292"/>
      <c r="IKH1" s="292"/>
      <c r="IKI1" s="292"/>
      <c r="IKJ1" s="292"/>
      <c r="IKK1" s="292"/>
      <c r="IKL1" s="292"/>
      <c r="IKM1" s="292"/>
      <c r="IKN1" s="292"/>
      <c r="IKO1" s="292"/>
      <c r="IKP1" s="292"/>
      <c r="IKQ1" s="292"/>
      <c r="IKR1" s="292"/>
      <c r="IKS1" s="292"/>
      <c r="IKT1" s="292"/>
      <c r="IKU1" s="292"/>
      <c r="IKV1" s="292"/>
      <c r="IKW1" s="292"/>
      <c r="IKX1" s="292"/>
      <c r="IKY1" s="292"/>
      <c r="IKZ1" s="292"/>
      <c r="ILA1" s="292"/>
      <c r="ILB1" s="292"/>
      <c r="ILC1" s="292"/>
      <c r="ILD1" s="292"/>
      <c r="ILE1" s="292"/>
      <c r="ILF1" s="292"/>
      <c r="ILG1" s="292"/>
      <c r="ILH1" s="292"/>
      <c r="ILI1" s="292"/>
      <c r="ILJ1" s="292"/>
      <c r="ILK1" s="292"/>
      <c r="ILL1" s="292"/>
      <c r="ILM1" s="292"/>
      <c r="ILN1" s="292"/>
      <c r="ILO1" s="292"/>
      <c r="ILP1" s="292"/>
      <c r="ILQ1" s="292"/>
      <c r="ILR1" s="292"/>
      <c r="ILS1" s="292"/>
      <c r="ILT1" s="292"/>
      <c r="ILU1" s="292"/>
      <c r="ILV1" s="292"/>
      <c r="ILW1" s="292"/>
      <c r="ILX1" s="292"/>
      <c r="ILY1" s="292"/>
      <c r="ILZ1" s="292"/>
      <c r="IMA1" s="292"/>
      <c r="IMB1" s="292"/>
      <c r="IMC1" s="292"/>
      <c r="IMD1" s="292"/>
      <c r="IME1" s="292"/>
      <c r="IMF1" s="292"/>
      <c r="IMG1" s="292"/>
      <c r="IMH1" s="292"/>
      <c r="IMI1" s="292"/>
      <c r="IMJ1" s="292"/>
      <c r="IMK1" s="292"/>
      <c r="IML1" s="292"/>
      <c r="IMM1" s="292"/>
      <c r="IMN1" s="292"/>
      <c r="IMO1" s="292"/>
      <c r="IMP1" s="292"/>
      <c r="IMQ1" s="292"/>
      <c r="IMR1" s="292"/>
      <c r="IMS1" s="292"/>
      <c r="IMT1" s="292"/>
      <c r="IMU1" s="292"/>
      <c r="IMV1" s="292"/>
      <c r="IMW1" s="292"/>
      <c r="IMX1" s="292"/>
      <c r="IMY1" s="292"/>
      <c r="IMZ1" s="292"/>
      <c r="INA1" s="292"/>
      <c r="INB1" s="292"/>
      <c r="INC1" s="292"/>
      <c r="IND1" s="292"/>
      <c r="INE1" s="292"/>
      <c r="INF1" s="292"/>
      <c r="ING1" s="292"/>
      <c r="INH1" s="292"/>
      <c r="INI1" s="292"/>
      <c r="INJ1" s="292"/>
      <c r="INK1" s="292"/>
      <c r="INL1" s="292"/>
      <c r="INM1" s="292"/>
      <c r="INN1" s="292"/>
      <c r="INO1" s="292"/>
      <c r="INP1" s="292"/>
      <c r="INQ1" s="292"/>
      <c r="INR1" s="292"/>
      <c r="INS1" s="292"/>
      <c r="INT1" s="292"/>
      <c r="INU1" s="292"/>
      <c r="INV1" s="292"/>
      <c r="INW1" s="292"/>
      <c r="INX1" s="292"/>
      <c r="INY1" s="292"/>
      <c r="INZ1" s="292"/>
      <c r="IOA1" s="292"/>
      <c r="IOB1" s="292"/>
      <c r="IOC1" s="292"/>
      <c r="IOD1" s="292"/>
      <c r="IOE1" s="292"/>
      <c r="IOF1" s="292"/>
      <c r="IOG1" s="292"/>
      <c r="IOH1" s="292"/>
      <c r="IOI1" s="292"/>
      <c r="IOJ1" s="292"/>
      <c r="IOK1" s="292"/>
      <c r="IOL1" s="292"/>
      <c r="IOM1" s="292"/>
      <c r="ION1" s="292"/>
      <c r="IOO1" s="292"/>
      <c r="IOP1" s="292"/>
      <c r="IOQ1" s="292"/>
      <c r="IOR1" s="292"/>
      <c r="IOS1" s="292"/>
      <c r="IOT1" s="292"/>
      <c r="IOU1" s="292"/>
      <c r="IOV1" s="292"/>
      <c r="IOW1" s="292"/>
      <c r="IOX1" s="292"/>
      <c r="IOY1" s="292"/>
      <c r="IOZ1" s="292"/>
      <c r="IPA1" s="292"/>
      <c r="IPB1" s="292"/>
      <c r="IPC1" s="292"/>
      <c r="IPD1" s="292"/>
      <c r="IPE1" s="292"/>
      <c r="IPF1" s="292"/>
      <c r="IPG1" s="292"/>
      <c r="IPH1" s="292"/>
      <c r="IPI1" s="292"/>
      <c r="IPJ1" s="292"/>
      <c r="IPK1" s="292"/>
      <c r="IPL1" s="292"/>
      <c r="IPM1" s="292"/>
      <c r="IPN1" s="292"/>
      <c r="IPO1" s="292"/>
      <c r="IPP1" s="292"/>
      <c r="IPQ1" s="292"/>
      <c r="IPR1" s="292"/>
      <c r="IPS1" s="292"/>
      <c r="IPT1" s="292"/>
      <c r="IPU1" s="292"/>
      <c r="IPV1" s="292"/>
      <c r="IPW1" s="292"/>
      <c r="IPX1" s="292"/>
      <c r="IPY1" s="292"/>
      <c r="IPZ1" s="292"/>
      <c r="IQA1" s="292"/>
      <c r="IQB1" s="292"/>
      <c r="IQC1" s="292"/>
      <c r="IQD1" s="292"/>
      <c r="IQE1" s="292"/>
      <c r="IQF1" s="292"/>
      <c r="IQG1" s="292"/>
      <c r="IQH1" s="292"/>
      <c r="IQI1" s="292"/>
      <c r="IQJ1" s="292"/>
      <c r="IQK1" s="292"/>
      <c r="IQL1" s="292"/>
      <c r="IQM1" s="292"/>
      <c r="IQN1" s="292"/>
      <c r="IQO1" s="292"/>
      <c r="IQP1" s="292"/>
      <c r="IQQ1" s="292"/>
      <c r="IQR1" s="292"/>
      <c r="IQS1" s="292"/>
      <c r="IQT1" s="292"/>
      <c r="IQU1" s="292"/>
      <c r="IQV1" s="292"/>
      <c r="IQW1" s="292"/>
      <c r="IQX1" s="292"/>
      <c r="IQY1" s="292"/>
      <c r="IQZ1" s="292"/>
      <c r="IRA1" s="292"/>
      <c r="IRB1" s="292"/>
      <c r="IRC1" s="292"/>
      <c r="IRD1" s="292"/>
      <c r="IRE1" s="292"/>
      <c r="IRF1" s="292"/>
      <c r="IRG1" s="292"/>
      <c r="IRH1" s="292"/>
      <c r="IRI1" s="292"/>
      <c r="IRJ1" s="292"/>
      <c r="IRK1" s="292"/>
      <c r="IRL1" s="292"/>
      <c r="IRM1" s="292"/>
      <c r="IRN1" s="292"/>
      <c r="IRO1" s="292"/>
      <c r="IRP1" s="292"/>
      <c r="IRQ1" s="292"/>
      <c r="IRR1" s="292"/>
      <c r="IRS1" s="292"/>
      <c r="IRT1" s="292"/>
      <c r="IRU1" s="292"/>
      <c r="IRV1" s="292"/>
      <c r="IRW1" s="292"/>
      <c r="IRX1" s="292"/>
      <c r="IRY1" s="292"/>
      <c r="IRZ1" s="292"/>
      <c r="ISA1" s="292"/>
      <c r="ISB1" s="292"/>
      <c r="ISC1" s="292"/>
      <c r="ISD1" s="292"/>
      <c r="ISE1" s="292"/>
      <c r="ISF1" s="292"/>
      <c r="ISG1" s="292"/>
      <c r="ISH1" s="292"/>
      <c r="ISI1" s="292"/>
      <c r="ISJ1" s="292"/>
      <c r="ISK1" s="292"/>
      <c r="ISL1" s="292"/>
      <c r="ISM1" s="292"/>
      <c r="ISN1" s="292"/>
      <c r="ISO1" s="292"/>
      <c r="ISP1" s="292"/>
      <c r="ISQ1" s="292"/>
      <c r="ISR1" s="292"/>
      <c r="ISS1" s="292"/>
      <c r="IST1" s="292"/>
      <c r="ISU1" s="292"/>
      <c r="ISV1" s="292"/>
      <c r="ISW1" s="292"/>
      <c r="ISX1" s="292"/>
      <c r="ISY1" s="292"/>
      <c r="ISZ1" s="292"/>
      <c r="ITA1" s="292"/>
      <c r="ITB1" s="292"/>
      <c r="ITC1" s="292"/>
      <c r="ITD1" s="292"/>
      <c r="ITE1" s="292"/>
      <c r="ITF1" s="292"/>
      <c r="ITG1" s="292"/>
      <c r="ITH1" s="292"/>
      <c r="ITI1" s="292"/>
      <c r="ITJ1" s="292"/>
      <c r="ITK1" s="292"/>
      <c r="ITL1" s="292"/>
      <c r="ITM1" s="292"/>
      <c r="ITN1" s="292"/>
      <c r="ITO1" s="292"/>
      <c r="ITP1" s="292"/>
      <c r="ITQ1" s="292"/>
      <c r="ITR1" s="292"/>
      <c r="ITS1" s="292"/>
      <c r="ITT1" s="292"/>
      <c r="ITU1" s="292"/>
      <c r="ITV1" s="292"/>
      <c r="ITW1" s="292"/>
      <c r="ITX1" s="292"/>
      <c r="ITY1" s="292"/>
      <c r="ITZ1" s="292"/>
      <c r="IUA1" s="292"/>
      <c r="IUB1" s="292"/>
      <c r="IUC1" s="292"/>
      <c r="IUD1" s="292"/>
      <c r="IUE1" s="292"/>
      <c r="IUF1" s="292"/>
      <c r="IUG1" s="292"/>
      <c r="IUH1" s="292"/>
      <c r="IUI1" s="292"/>
      <c r="IUJ1" s="292"/>
      <c r="IUK1" s="292"/>
      <c r="IUL1" s="292"/>
      <c r="IUM1" s="292"/>
      <c r="IUN1" s="292"/>
      <c r="IUO1" s="292"/>
      <c r="IUP1" s="292"/>
      <c r="IUQ1" s="292"/>
      <c r="IUR1" s="292"/>
      <c r="IUS1" s="292"/>
      <c r="IUT1" s="292"/>
      <c r="IUU1" s="292"/>
      <c r="IUV1" s="292"/>
      <c r="IUW1" s="292"/>
      <c r="IUX1" s="292"/>
      <c r="IUY1" s="292"/>
      <c r="IUZ1" s="292"/>
      <c r="IVA1" s="292"/>
      <c r="IVB1" s="292"/>
      <c r="IVC1" s="292"/>
      <c r="IVD1" s="292"/>
      <c r="IVE1" s="292"/>
      <c r="IVF1" s="292"/>
      <c r="IVG1" s="292"/>
      <c r="IVH1" s="292"/>
      <c r="IVI1" s="292"/>
      <c r="IVJ1" s="292"/>
      <c r="IVK1" s="292"/>
      <c r="IVL1" s="292"/>
      <c r="IVM1" s="292"/>
      <c r="IVN1" s="292"/>
      <c r="IVO1" s="292"/>
      <c r="IVP1" s="292"/>
      <c r="IVQ1" s="292"/>
      <c r="IVR1" s="292"/>
      <c r="IVS1" s="292"/>
      <c r="IVT1" s="292"/>
      <c r="IVU1" s="292"/>
      <c r="IVV1" s="292"/>
      <c r="IVW1" s="292"/>
      <c r="IVX1" s="292"/>
      <c r="IVY1" s="292"/>
      <c r="IVZ1" s="292"/>
      <c r="IWA1" s="292"/>
      <c r="IWB1" s="292"/>
      <c r="IWC1" s="292"/>
      <c r="IWD1" s="292"/>
      <c r="IWE1" s="292"/>
      <c r="IWF1" s="292"/>
      <c r="IWG1" s="292"/>
      <c r="IWH1" s="292"/>
      <c r="IWI1" s="292"/>
      <c r="IWJ1" s="292"/>
      <c r="IWK1" s="292"/>
      <c r="IWL1" s="292"/>
      <c r="IWM1" s="292"/>
      <c r="IWN1" s="292"/>
      <c r="IWO1" s="292"/>
      <c r="IWP1" s="292"/>
      <c r="IWQ1" s="292"/>
      <c r="IWR1" s="292"/>
      <c r="IWS1" s="292"/>
      <c r="IWT1" s="292"/>
      <c r="IWU1" s="292"/>
      <c r="IWV1" s="292"/>
      <c r="IWW1" s="292"/>
      <c r="IWX1" s="292"/>
      <c r="IWY1" s="292"/>
      <c r="IWZ1" s="292"/>
      <c r="IXA1" s="292"/>
      <c r="IXB1" s="292"/>
      <c r="IXC1" s="292"/>
      <c r="IXD1" s="292"/>
      <c r="IXE1" s="292"/>
      <c r="IXF1" s="292"/>
      <c r="IXG1" s="292"/>
      <c r="IXH1" s="292"/>
      <c r="IXI1" s="292"/>
      <c r="IXJ1" s="292"/>
      <c r="IXK1" s="292"/>
      <c r="IXL1" s="292"/>
      <c r="IXM1" s="292"/>
      <c r="IXN1" s="292"/>
      <c r="IXO1" s="292"/>
      <c r="IXP1" s="292"/>
      <c r="IXQ1" s="292"/>
      <c r="IXR1" s="292"/>
      <c r="IXS1" s="292"/>
      <c r="IXT1" s="292"/>
      <c r="IXU1" s="292"/>
      <c r="IXV1" s="292"/>
      <c r="IXW1" s="292"/>
      <c r="IXX1" s="292"/>
      <c r="IXY1" s="292"/>
      <c r="IXZ1" s="292"/>
      <c r="IYA1" s="292"/>
      <c r="IYB1" s="292"/>
      <c r="IYC1" s="292"/>
      <c r="IYD1" s="292"/>
      <c r="IYE1" s="292"/>
      <c r="IYF1" s="292"/>
      <c r="IYG1" s="292"/>
      <c r="IYH1" s="292"/>
      <c r="IYI1" s="292"/>
      <c r="IYJ1" s="292"/>
      <c r="IYK1" s="292"/>
      <c r="IYL1" s="292"/>
      <c r="IYM1" s="292"/>
      <c r="IYN1" s="292"/>
      <c r="IYO1" s="292"/>
      <c r="IYP1" s="292"/>
      <c r="IYQ1" s="292"/>
      <c r="IYR1" s="292"/>
      <c r="IYS1" s="292"/>
      <c r="IYT1" s="292"/>
      <c r="IYU1" s="292"/>
      <c r="IYV1" s="292"/>
      <c r="IYW1" s="292"/>
      <c r="IYX1" s="292"/>
      <c r="IYY1" s="292"/>
      <c r="IYZ1" s="292"/>
      <c r="IZA1" s="292"/>
      <c r="IZB1" s="292"/>
      <c r="IZC1" s="292"/>
      <c r="IZD1" s="292"/>
      <c r="IZE1" s="292"/>
      <c r="IZF1" s="292"/>
      <c r="IZG1" s="292"/>
      <c r="IZH1" s="292"/>
      <c r="IZI1" s="292"/>
      <c r="IZJ1" s="292"/>
      <c r="IZK1" s="292"/>
      <c r="IZL1" s="292"/>
      <c r="IZM1" s="292"/>
      <c r="IZN1" s="292"/>
      <c r="IZO1" s="292"/>
      <c r="IZP1" s="292"/>
      <c r="IZQ1" s="292"/>
      <c r="IZR1" s="292"/>
      <c r="IZS1" s="292"/>
      <c r="IZT1" s="292"/>
      <c r="IZU1" s="292"/>
      <c r="IZV1" s="292"/>
      <c r="IZW1" s="292"/>
      <c r="IZX1" s="292"/>
      <c r="IZY1" s="292"/>
      <c r="IZZ1" s="292"/>
      <c r="JAA1" s="292"/>
      <c r="JAB1" s="292"/>
      <c r="JAC1" s="292"/>
      <c r="JAD1" s="292"/>
      <c r="JAE1" s="292"/>
      <c r="JAF1" s="292"/>
      <c r="JAG1" s="292"/>
      <c r="JAH1" s="292"/>
      <c r="JAI1" s="292"/>
      <c r="JAJ1" s="292"/>
      <c r="JAK1" s="292"/>
      <c r="JAL1" s="292"/>
      <c r="JAM1" s="292"/>
      <c r="JAN1" s="292"/>
      <c r="JAO1" s="292"/>
      <c r="JAP1" s="292"/>
      <c r="JAQ1" s="292"/>
      <c r="JAR1" s="292"/>
      <c r="JAS1" s="292"/>
      <c r="JAT1" s="292"/>
      <c r="JAU1" s="292"/>
      <c r="JAV1" s="292"/>
      <c r="JAW1" s="292"/>
      <c r="JAX1" s="292"/>
      <c r="JAY1" s="292"/>
      <c r="JAZ1" s="292"/>
      <c r="JBA1" s="292"/>
      <c r="JBB1" s="292"/>
      <c r="JBC1" s="292"/>
      <c r="JBD1" s="292"/>
      <c r="JBE1" s="292"/>
      <c r="JBF1" s="292"/>
      <c r="JBG1" s="292"/>
      <c r="JBH1" s="292"/>
      <c r="JBI1" s="292"/>
      <c r="JBJ1" s="292"/>
      <c r="JBK1" s="292"/>
      <c r="JBL1" s="292"/>
      <c r="JBM1" s="292"/>
      <c r="JBN1" s="292"/>
      <c r="JBO1" s="292"/>
      <c r="JBP1" s="292"/>
      <c r="JBQ1" s="292"/>
      <c r="JBR1" s="292"/>
      <c r="JBS1" s="292"/>
      <c r="JBT1" s="292"/>
      <c r="JBU1" s="292"/>
      <c r="JBV1" s="292"/>
      <c r="JBW1" s="292"/>
      <c r="JBX1" s="292"/>
      <c r="JBY1" s="292"/>
      <c r="JBZ1" s="292"/>
      <c r="JCA1" s="292"/>
      <c r="JCB1" s="292"/>
      <c r="JCC1" s="292"/>
      <c r="JCD1" s="292"/>
      <c r="JCE1" s="292"/>
      <c r="JCF1" s="292"/>
      <c r="JCG1" s="292"/>
      <c r="JCH1" s="292"/>
      <c r="JCI1" s="292"/>
      <c r="JCJ1" s="292"/>
      <c r="JCK1" s="292"/>
      <c r="JCL1" s="292"/>
      <c r="JCM1" s="292"/>
      <c r="JCN1" s="292"/>
      <c r="JCO1" s="292"/>
      <c r="JCP1" s="292"/>
      <c r="JCQ1" s="292"/>
      <c r="JCR1" s="292"/>
      <c r="JCS1" s="292"/>
      <c r="JCT1" s="292"/>
      <c r="JCU1" s="292"/>
      <c r="JCV1" s="292"/>
      <c r="JCW1" s="292"/>
      <c r="JCX1" s="292"/>
      <c r="JCY1" s="292"/>
      <c r="JCZ1" s="292"/>
      <c r="JDA1" s="292"/>
      <c r="JDB1" s="292"/>
      <c r="JDC1" s="292"/>
      <c r="JDD1" s="292"/>
      <c r="JDE1" s="292"/>
      <c r="JDF1" s="292"/>
      <c r="JDG1" s="292"/>
      <c r="JDH1" s="292"/>
      <c r="JDI1" s="292"/>
      <c r="JDJ1" s="292"/>
      <c r="JDK1" s="292"/>
      <c r="JDL1" s="292"/>
      <c r="JDM1" s="292"/>
      <c r="JDN1" s="292"/>
      <c r="JDO1" s="292"/>
      <c r="JDP1" s="292"/>
      <c r="JDQ1" s="292"/>
      <c r="JDR1" s="292"/>
      <c r="JDS1" s="292"/>
      <c r="JDT1" s="292"/>
      <c r="JDU1" s="292"/>
      <c r="JDV1" s="292"/>
      <c r="JDW1" s="292"/>
      <c r="JDX1" s="292"/>
      <c r="JDY1" s="292"/>
      <c r="JDZ1" s="292"/>
      <c r="JEA1" s="292"/>
      <c r="JEB1" s="292"/>
      <c r="JEC1" s="292"/>
      <c r="JED1" s="292"/>
      <c r="JEE1" s="292"/>
      <c r="JEF1" s="292"/>
      <c r="JEG1" s="292"/>
      <c r="JEH1" s="292"/>
      <c r="JEI1" s="292"/>
      <c r="JEJ1" s="292"/>
      <c r="JEK1" s="292"/>
      <c r="JEL1" s="292"/>
      <c r="JEM1" s="292"/>
      <c r="JEN1" s="292"/>
      <c r="JEO1" s="292"/>
      <c r="JEP1" s="292"/>
      <c r="JEQ1" s="292"/>
      <c r="JER1" s="292"/>
      <c r="JES1" s="292"/>
      <c r="JET1" s="292"/>
      <c r="JEU1" s="292"/>
      <c r="JEV1" s="292"/>
      <c r="JEW1" s="292"/>
      <c r="JEX1" s="292"/>
      <c r="JEY1" s="292"/>
      <c r="JEZ1" s="292"/>
      <c r="JFA1" s="292"/>
      <c r="JFB1" s="292"/>
      <c r="JFC1" s="292"/>
      <c r="JFD1" s="292"/>
      <c r="JFE1" s="292"/>
      <c r="JFF1" s="292"/>
      <c r="JFG1" s="292"/>
      <c r="JFH1" s="292"/>
      <c r="JFI1" s="292"/>
      <c r="JFJ1" s="292"/>
      <c r="JFK1" s="292"/>
      <c r="JFL1" s="292"/>
      <c r="JFM1" s="292"/>
      <c r="JFN1" s="292"/>
      <c r="JFO1" s="292"/>
      <c r="JFP1" s="292"/>
      <c r="JFQ1" s="292"/>
      <c r="JFR1" s="292"/>
      <c r="JFS1" s="292"/>
      <c r="JFT1" s="292"/>
      <c r="JFU1" s="292"/>
      <c r="JFV1" s="292"/>
      <c r="JFW1" s="292"/>
      <c r="JFX1" s="292"/>
      <c r="JFY1" s="292"/>
      <c r="JFZ1" s="292"/>
      <c r="JGA1" s="292"/>
      <c r="JGB1" s="292"/>
      <c r="JGC1" s="292"/>
      <c r="JGD1" s="292"/>
      <c r="JGE1" s="292"/>
      <c r="JGF1" s="292"/>
      <c r="JGG1" s="292"/>
      <c r="JGH1" s="292"/>
      <c r="JGI1" s="292"/>
      <c r="JGJ1" s="292"/>
      <c r="JGK1" s="292"/>
      <c r="JGL1" s="292"/>
      <c r="JGM1" s="292"/>
      <c r="JGN1" s="292"/>
      <c r="JGO1" s="292"/>
      <c r="JGP1" s="292"/>
      <c r="JGQ1" s="292"/>
      <c r="JGR1" s="292"/>
      <c r="JGS1" s="292"/>
      <c r="JGT1" s="292"/>
      <c r="JGU1" s="292"/>
      <c r="JGV1" s="292"/>
      <c r="JGW1" s="292"/>
      <c r="JGX1" s="292"/>
      <c r="JGY1" s="292"/>
      <c r="JGZ1" s="292"/>
      <c r="JHA1" s="292"/>
      <c r="JHB1" s="292"/>
      <c r="JHC1" s="292"/>
      <c r="JHD1" s="292"/>
      <c r="JHE1" s="292"/>
      <c r="JHF1" s="292"/>
      <c r="JHG1" s="292"/>
      <c r="JHH1" s="292"/>
      <c r="JHI1" s="292"/>
      <c r="JHJ1" s="292"/>
      <c r="JHK1" s="292"/>
      <c r="JHL1" s="292"/>
      <c r="JHM1" s="292"/>
      <c r="JHN1" s="292"/>
      <c r="JHO1" s="292"/>
      <c r="JHP1" s="292"/>
      <c r="JHQ1" s="292"/>
      <c r="JHR1" s="292"/>
      <c r="JHS1" s="292"/>
      <c r="JHT1" s="292"/>
      <c r="JHU1" s="292"/>
      <c r="JHV1" s="292"/>
      <c r="JHW1" s="292"/>
      <c r="JHX1" s="292"/>
      <c r="JHY1" s="292"/>
      <c r="JHZ1" s="292"/>
      <c r="JIA1" s="292"/>
      <c r="JIB1" s="292"/>
      <c r="JIC1" s="292"/>
      <c r="JID1" s="292"/>
      <c r="JIE1" s="292"/>
      <c r="JIF1" s="292"/>
      <c r="JIG1" s="292"/>
      <c r="JIH1" s="292"/>
      <c r="JII1" s="292"/>
      <c r="JIJ1" s="292"/>
      <c r="JIK1" s="292"/>
      <c r="JIL1" s="292"/>
      <c r="JIM1" s="292"/>
      <c r="JIN1" s="292"/>
      <c r="JIO1" s="292"/>
      <c r="JIP1" s="292"/>
      <c r="JIQ1" s="292"/>
      <c r="JIR1" s="292"/>
      <c r="JIS1" s="292"/>
      <c r="JIT1" s="292"/>
      <c r="JIU1" s="292"/>
      <c r="JIV1" s="292"/>
      <c r="JIW1" s="292"/>
      <c r="JIX1" s="292"/>
      <c r="JIY1" s="292"/>
      <c r="JIZ1" s="292"/>
      <c r="JJA1" s="292"/>
      <c r="JJB1" s="292"/>
      <c r="JJC1" s="292"/>
      <c r="JJD1" s="292"/>
      <c r="JJE1" s="292"/>
      <c r="JJF1" s="292"/>
      <c r="JJG1" s="292"/>
      <c r="JJH1" s="292"/>
      <c r="JJI1" s="292"/>
      <c r="JJJ1" s="292"/>
      <c r="JJK1" s="292"/>
      <c r="JJL1" s="292"/>
      <c r="JJM1" s="292"/>
      <c r="JJN1" s="292"/>
      <c r="JJO1" s="292"/>
      <c r="JJP1" s="292"/>
      <c r="JJQ1" s="292"/>
      <c r="JJR1" s="292"/>
      <c r="JJS1" s="292"/>
      <c r="JJT1" s="292"/>
      <c r="JJU1" s="292"/>
      <c r="JJV1" s="292"/>
      <c r="JJW1" s="292"/>
      <c r="JJX1" s="292"/>
      <c r="JJY1" s="292"/>
      <c r="JJZ1" s="292"/>
      <c r="JKA1" s="292"/>
      <c r="JKB1" s="292"/>
      <c r="JKC1" s="292"/>
      <c r="JKD1" s="292"/>
      <c r="JKE1" s="292"/>
      <c r="JKF1" s="292"/>
      <c r="JKG1" s="292"/>
      <c r="JKH1" s="292"/>
      <c r="JKI1" s="292"/>
      <c r="JKJ1" s="292"/>
      <c r="JKK1" s="292"/>
      <c r="JKL1" s="292"/>
      <c r="JKM1" s="292"/>
      <c r="JKN1" s="292"/>
      <c r="JKO1" s="292"/>
      <c r="JKP1" s="292"/>
      <c r="JKQ1" s="292"/>
      <c r="JKR1" s="292"/>
      <c r="JKS1" s="292"/>
      <c r="JKT1" s="292"/>
      <c r="JKU1" s="292"/>
      <c r="JKV1" s="292"/>
      <c r="JKW1" s="292"/>
      <c r="JKX1" s="292"/>
      <c r="JKY1" s="292"/>
      <c r="JKZ1" s="292"/>
      <c r="JLA1" s="292"/>
      <c r="JLB1" s="292"/>
      <c r="JLC1" s="292"/>
      <c r="JLD1" s="292"/>
      <c r="JLE1" s="292"/>
      <c r="JLF1" s="292"/>
      <c r="JLG1" s="292"/>
      <c r="JLH1" s="292"/>
      <c r="JLI1" s="292"/>
      <c r="JLJ1" s="292"/>
      <c r="JLK1" s="292"/>
      <c r="JLL1" s="292"/>
      <c r="JLM1" s="292"/>
      <c r="JLN1" s="292"/>
      <c r="JLO1" s="292"/>
      <c r="JLP1" s="292"/>
      <c r="JLQ1" s="292"/>
      <c r="JLR1" s="292"/>
      <c r="JLS1" s="292"/>
      <c r="JLT1" s="292"/>
      <c r="JLU1" s="292"/>
      <c r="JLV1" s="292"/>
      <c r="JLW1" s="292"/>
      <c r="JLX1" s="292"/>
      <c r="JLY1" s="292"/>
      <c r="JLZ1" s="292"/>
      <c r="JMA1" s="292"/>
      <c r="JMB1" s="292"/>
      <c r="JMC1" s="292"/>
      <c r="JMD1" s="292"/>
      <c r="JME1" s="292"/>
      <c r="JMF1" s="292"/>
      <c r="JMG1" s="292"/>
      <c r="JMH1" s="292"/>
      <c r="JMI1" s="292"/>
      <c r="JMJ1" s="292"/>
      <c r="JMK1" s="292"/>
      <c r="JML1" s="292"/>
      <c r="JMM1" s="292"/>
      <c r="JMN1" s="292"/>
      <c r="JMO1" s="292"/>
      <c r="JMP1" s="292"/>
      <c r="JMQ1" s="292"/>
      <c r="JMR1" s="292"/>
      <c r="JMS1" s="292"/>
      <c r="JMT1" s="292"/>
      <c r="JMU1" s="292"/>
      <c r="JMV1" s="292"/>
      <c r="JMW1" s="292"/>
      <c r="JMX1" s="292"/>
      <c r="JMY1" s="292"/>
      <c r="JMZ1" s="292"/>
      <c r="JNA1" s="292"/>
      <c r="JNB1" s="292"/>
      <c r="JNC1" s="292"/>
      <c r="JND1" s="292"/>
      <c r="JNE1" s="292"/>
      <c r="JNF1" s="292"/>
      <c r="JNG1" s="292"/>
      <c r="JNH1" s="292"/>
      <c r="JNI1" s="292"/>
      <c r="JNJ1" s="292"/>
      <c r="JNK1" s="292"/>
      <c r="JNL1" s="292"/>
      <c r="JNM1" s="292"/>
      <c r="JNN1" s="292"/>
      <c r="JNO1" s="292"/>
      <c r="JNP1" s="292"/>
      <c r="JNQ1" s="292"/>
      <c r="JNR1" s="292"/>
      <c r="JNS1" s="292"/>
      <c r="JNT1" s="292"/>
      <c r="JNU1" s="292"/>
      <c r="JNV1" s="292"/>
      <c r="JNW1" s="292"/>
      <c r="JNX1" s="292"/>
      <c r="JNY1" s="292"/>
      <c r="JNZ1" s="292"/>
      <c r="JOA1" s="292"/>
      <c r="JOB1" s="292"/>
      <c r="JOC1" s="292"/>
      <c r="JOD1" s="292"/>
      <c r="JOE1" s="292"/>
      <c r="JOF1" s="292"/>
      <c r="JOG1" s="292"/>
      <c r="JOH1" s="292"/>
      <c r="JOI1" s="292"/>
      <c r="JOJ1" s="292"/>
      <c r="JOK1" s="292"/>
      <c r="JOL1" s="292"/>
      <c r="JOM1" s="292"/>
      <c r="JON1" s="292"/>
      <c r="JOO1" s="292"/>
      <c r="JOP1" s="292"/>
      <c r="JOQ1" s="292"/>
      <c r="JOR1" s="292"/>
      <c r="JOS1" s="292"/>
      <c r="JOT1" s="292"/>
      <c r="JOU1" s="292"/>
      <c r="JOV1" s="292"/>
      <c r="JOW1" s="292"/>
      <c r="JOX1" s="292"/>
      <c r="JOY1" s="292"/>
      <c r="JOZ1" s="292"/>
      <c r="JPA1" s="292"/>
      <c r="JPB1" s="292"/>
      <c r="JPC1" s="292"/>
      <c r="JPD1" s="292"/>
      <c r="JPE1" s="292"/>
      <c r="JPF1" s="292"/>
      <c r="JPG1" s="292"/>
      <c r="JPH1" s="292"/>
      <c r="JPI1" s="292"/>
      <c r="JPJ1" s="292"/>
      <c r="JPK1" s="292"/>
      <c r="JPL1" s="292"/>
      <c r="JPM1" s="292"/>
      <c r="JPN1" s="292"/>
      <c r="JPO1" s="292"/>
      <c r="JPP1" s="292"/>
      <c r="JPQ1" s="292"/>
      <c r="JPR1" s="292"/>
      <c r="JPS1" s="292"/>
      <c r="JPT1" s="292"/>
      <c r="JPU1" s="292"/>
      <c r="JPV1" s="292"/>
      <c r="JPW1" s="292"/>
      <c r="JPX1" s="292"/>
      <c r="JPY1" s="292"/>
      <c r="JPZ1" s="292"/>
      <c r="JQA1" s="292"/>
      <c r="JQB1" s="292"/>
      <c r="JQC1" s="292"/>
      <c r="JQD1" s="292"/>
      <c r="JQE1" s="292"/>
      <c r="JQF1" s="292"/>
      <c r="JQG1" s="292"/>
      <c r="JQH1" s="292"/>
      <c r="JQI1" s="292"/>
      <c r="JQJ1" s="292"/>
      <c r="JQK1" s="292"/>
      <c r="JQL1" s="292"/>
      <c r="JQM1" s="292"/>
      <c r="JQN1" s="292"/>
      <c r="JQO1" s="292"/>
      <c r="JQP1" s="292"/>
      <c r="JQQ1" s="292"/>
      <c r="JQR1" s="292"/>
      <c r="JQS1" s="292"/>
      <c r="JQT1" s="292"/>
      <c r="JQU1" s="292"/>
      <c r="JQV1" s="292"/>
      <c r="JQW1" s="292"/>
      <c r="JQX1" s="292"/>
      <c r="JQY1" s="292"/>
      <c r="JQZ1" s="292"/>
      <c r="JRA1" s="292"/>
      <c r="JRB1" s="292"/>
      <c r="JRC1" s="292"/>
      <c r="JRD1" s="292"/>
      <c r="JRE1" s="292"/>
      <c r="JRF1" s="292"/>
      <c r="JRG1" s="292"/>
      <c r="JRH1" s="292"/>
      <c r="JRI1" s="292"/>
      <c r="JRJ1" s="292"/>
      <c r="JRK1" s="292"/>
      <c r="JRL1" s="292"/>
      <c r="JRM1" s="292"/>
      <c r="JRN1" s="292"/>
      <c r="JRO1" s="292"/>
      <c r="JRP1" s="292"/>
      <c r="JRQ1" s="292"/>
      <c r="JRR1" s="292"/>
      <c r="JRS1" s="292"/>
      <c r="JRT1" s="292"/>
      <c r="JRU1" s="292"/>
      <c r="JRV1" s="292"/>
      <c r="JRW1" s="292"/>
      <c r="JRX1" s="292"/>
      <c r="JRY1" s="292"/>
      <c r="JRZ1" s="292"/>
      <c r="JSA1" s="292"/>
      <c r="JSB1" s="292"/>
      <c r="JSC1" s="292"/>
      <c r="JSD1" s="292"/>
      <c r="JSE1" s="292"/>
      <c r="JSF1" s="292"/>
      <c r="JSG1" s="292"/>
      <c r="JSH1" s="292"/>
      <c r="JSI1" s="292"/>
      <c r="JSJ1" s="292"/>
      <c r="JSK1" s="292"/>
      <c r="JSL1" s="292"/>
      <c r="JSM1" s="292"/>
      <c r="JSN1" s="292"/>
      <c r="JSO1" s="292"/>
      <c r="JSP1" s="292"/>
      <c r="JSQ1" s="292"/>
      <c r="JSR1" s="292"/>
      <c r="JSS1" s="292"/>
      <c r="JST1" s="292"/>
      <c r="JSU1" s="292"/>
      <c r="JSV1" s="292"/>
      <c r="JSW1" s="292"/>
      <c r="JSX1" s="292"/>
      <c r="JSY1" s="292"/>
      <c r="JSZ1" s="292"/>
      <c r="JTA1" s="292"/>
      <c r="JTB1" s="292"/>
      <c r="JTC1" s="292"/>
      <c r="JTD1" s="292"/>
      <c r="JTE1" s="292"/>
      <c r="JTF1" s="292"/>
      <c r="JTG1" s="292"/>
      <c r="JTH1" s="292"/>
      <c r="JTI1" s="292"/>
      <c r="JTJ1" s="292"/>
      <c r="JTK1" s="292"/>
      <c r="JTL1" s="292"/>
      <c r="JTM1" s="292"/>
      <c r="JTN1" s="292"/>
      <c r="JTO1" s="292"/>
      <c r="JTP1" s="292"/>
      <c r="JTQ1" s="292"/>
      <c r="JTR1" s="292"/>
      <c r="JTS1" s="292"/>
      <c r="JTT1" s="292"/>
      <c r="JTU1" s="292"/>
      <c r="JTV1" s="292"/>
      <c r="JTW1" s="292"/>
      <c r="JTX1" s="292"/>
      <c r="JTY1" s="292"/>
      <c r="JTZ1" s="292"/>
      <c r="JUA1" s="292"/>
      <c r="JUB1" s="292"/>
      <c r="JUC1" s="292"/>
      <c r="JUD1" s="292"/>
      <c r="JUE1" s="292"/>
      <c r="JUF1" s="292"/>
      <c r="JUG1" s="292"/>
      <c r="JUH1" s="292"/>
      <c r="JUI1" s="292"/>
      <c r="JUJ1" s="292"/>
      <c r="JUK1" s="292"/>
      <c r="JUL1" s="292"/>
      <c r="JUM1" s="292"/>
      <c r="JUN1" s="292"/>
      <c r="JUO1" s="292"/>
      <c r="JUP1" s="292"/>
      <c r="JUQ1" s="292"/>
      <c r="JUR1" s="292"/>
      <c r="JUS1" s="292"/>
      <c r="JUT1" s="292"/>
      <c r="JUU1" s="292"/>
      <c r="JUV1" s="292"/>
      <c r="JUW1" s="292"/>
      <c r="JUX1" s="292"/>
      <c r="JUY1" s="292"/>
      <c r="JUZ1" s="292"/>
      <c r="JVA1" s="292"/>
      <c r="JVB1" s="292"/>
      <c r="JVC1" s="292"/>
      <c r="JVD1" s="292"/>
      <c r="JVE1" s="292"/>
      <c r="JVF1" s="292"/>
      <c r="JVG1" s="292"/>
      <c r="JVH1" s="292"/>
      <c r="JVI1" s="292"/>
      <c r="JVJ1" s="292"/>
      <c r="JVK1" s="292"/>
      <c r="JVL1" s="292"/>
      <c r="JVM1" s="292"/>
      <c r="JVN1" s="292"/>
      <c r="JVO1" s="292"/>
      <c r="JVP1" s="292"/>
      <c r="JVQ1" s="292"/>
      <c r="JVR1" s="292"/>
      <c r="JVS1" s="292"/>
      <c r="JVT1" s="292"/>
      <c r="JVU1" s="292"/>
      <c r="JVV1" s="292"/>
      <c r="JVW1" s="292"/>
      <c r="JVX1" s="292"/>
      <c r="JVY1" s="292"/>
      <c r="JVZ1" s="292"/>
      <c r="JWA1" s="292"/>
      <c r="JWB1" s="292"/>
      <c r="JWC1" s="292"/>
      <c r="JWD1" s="292"/>
      <c r="JWE1" s="292"/>
      <c r="JWF1" s="292"/>
      <c r="JWG1" s="292"/>
      <c r="JWH1" s="292"/>
      <c r="JWI1" s="292"/>
      <c r="JWJ1" s="292"/>
      <c r="JWK1" s="292"/>
      <c r="JWL1" s="292"/>
      <c r="JWM1" s="292"/>
      <c r="JWN1" s="292"/>
      <c r="JWO1" s="292"/>
      <c r="JWP1" s="292"/>
      <c r="JWQ1" s="292"/>
      <c r="JWR1" s="292"/>
      <c r="JWS1" s="292"/>
      <c r="JWT1" s="292"/>
      <c r="JWU1" s="292"/>
      <c r="JWV1" s="292"/>
      <c r="JWW1" s="292"/>
      <c r="JWX1" s="292"/>
      <c r="JWY1" s="292"/>
      <c r="JWZ1" s="292"/>
      <c r="JXA1" s="292"/>
      <c r="JXB1" s="292"/>
      <c r="JXC1" s="292"/>
      <c r="JXD1" s="292"/>
      <c r="JXE1" s="292"/>
      <c r="JXF1" s="292"/>
      <c r="JXG1" s="292"/>
      <c r="JXH1" s="292"/>
      <c r="JXI1" s="292"/>
      <c r="JXJ1" s="292"/>
      <c r="JXK1" s="292"/>
      <c r="JXL1" s="292"/>
      <c r="JXM1" s="292"/>
      <c r="JXN1" s="292"/>
      <c r="JXO1" s="292"/>
      <c r="JXP1" s="292"/>
      <c r="JXQ1" s="292"/>
      <c r="JXR1" s="292"/>
      <c r="JXS1" s="292"/>
      <c r="JXT1" s="292"/>
      <c r="JXU1" s="292"/>
      <c r="JXV1" s="292"/>
      <c r="JXW1" s="292"/>
      <c r="JXX1" s="292"/>
      <c r="JXY1" s="292"/>
      <c r="JXZ1" s="292"/>
      <c r="JYA1" s="292"/>
      <c r="JYB1" s="292"/>
      <c r="JYC1" s="292"/>
      <c r="JYD1" s="292"/>
      <c r="JYE1" s="292"/>
      <c r="JYF1" s="292"/>
      <c r="JYG1" s="292"/>
      <c r="JYH1" s="292"/>
      <c r="JYI1" s="292"/>
      <c r="JYJ1" s="292"/>
      <c r="JYK1" s="292"/>
      <c r="JYL1" s="292"/>
      <c r="JYM1" s="292"/>
      <c r="JYN1" s="292"/>
      <c r="JYO1" s="292"/>
      <c r="JYP1" s="292"/>
      <c r="JYQ1" s="292"/>
      <c r="JYR1" s="292"/>
      <c r="JYS1" s="292"/>
      <c r="JYT1" s="292"/>
      <c r="JYU1" s="292"/>
      <c r="JYV1" s="292"/>
      <c r="JYW1" s="292"/>
      <c r="JYX1" s="292"/>
      <c r="JYY1" s="292"/>
      <c r="JYZ1" s="292"/>
      <c r="JZA1" s="292"/>
      <c r="JZB1" s="292"/>
      <c r="JZC1" s="292"/>
      <c r="JZD1" s="292"/>
      <c r="JZE1" s="292"/>
      <c r="JZF1" s="292"/>
      <c r="JZG1" s="292"/>
      <c r="JZH1" s="292"/>
      <c r="JZI1" s="292"/>
      <c r="JZJ1" s="292"/>
      <c r="JZK1" s="292"/>
      <c r="JZL1" s="292"/>
      <c r="JZM1" s="292"/>
      <c r="JZN1" s="292"/>
      <c r="JZO1" s="292"/>
      <c r="JZP1" s="292"/>
      <c r="JZQ1" s="292"/>
      <c r="JZR1" s="292"/>
      <c r="JZS1" s="292"/>
      <c r="JZT1" s="292"/>
      <c r="JZU1" s="292"/>
      <c r="JZV1" s="292"/>
      <c r="JZW1" s="292"/>
      <c r="JZX1" s="292"/>
      <c r="JZY1" s="292"/>
      <c r="JZZ1" s="292"/>
      <c r="KAA1" s="292"/>
      <c r="KAB1" s="292"/>
      <c r="KAC1" s="292"/>
      <c r="KAD1" s="292"/>
      <c r="KAE1" s="292"/>
      <c r="KAF1" s="292"/>
      <c r="KAG1" s="292"/>
      <c r="KAH1" s="292"/>
      <c r="KAI1" s="292"/>
      <c r="KAJ1" s="292"/>
      <c r="KAK1" s="292"/>
      <c r="KAL1" s="292"/>
      <c r="KAM1" s="292"/>
      <c r="KAN1" s="292"/>
      <c r="KAO1" s="292"/>
      <c r="KAP1" s="292"/>
      <c r="KAQ1" s="292"/>
      <c r="KAR1" s="292"/>
      <c r="KAS1" s="292"/>
      <c r="KAT1" s="292"/>
      <c r="KAU1" s="292"/>
      <c r="KAV1" s="292"/>
      <c r="KAW1" s="292"/>
      <c r="KAX1" s="292"/>
      <c r="KAY1" s="292"/>
      <c r="KAZ1" s="292"/>
      <c r="KBA1" s="292"/>
      <c r="KBB1" s="292"/>
      <c r="KBC1" s="292"/>
      <c r="KBD1" s="292"/>
      <c r="KBE1" s="292"/>
      <c r="KBF1" s="292"/>
      <c r="KBG1" s="292"/>
      <c r="KBH1" s="292"/>
      <c r="KBI1" s="292"/>
      <c r="KBJ1" s="292"/>
      <c r="KBK1" s="292"/>
      <c r="KBL1" s="292"/>
      <c r="KBM1" s="292"/>
      <c r="KBN1" s="292"/>
      <c r="KBO1" s="292"/>
      <c r="KBP1" s="292"/>
      <c r="KBQ1" s="292"/>
      <c r="KBR1" s="292"/>
      <c r="KBS1" s="292"/>
      <c r="KBT1" s="292"/>
      <c r="KBU1" s="292"/>
      <c r="KBV1" s="292"/>
      <c r="KBW1" s="292"/>
      <c r="KBX1" s="292"/>
      <c r="KBY1" s="292"/>
      <c r="KBZ1" s="292"/>
      <c r="KCA1" s="292"/>
      <c r="KCB1" s="292"/>
      <c r="KCC1" s="292"/>
      <c r="KCD1" s="292"/>
      <c r="KCE1" s="292"/>
      <c r="KCF1" s="292"/>
      <c r="KCG1" s="292"/>
      <c r="KCH1" s="292"/>
      <c r="KCI1" s="292"/>
      <c r="KCJ1" s="292"/>
      <c r="KCK1" s="292"/>
      <c r="KCL1" s="292"/>
      <c r="KCM1" s="292"/>
      <c r="KCN1" s="292"/>
      <c r="KCO1" s="292"/>
      <c r="KCP1" s="292"/>
      <c r="KCQ1" s="292"/>
      <c r="KCR1" s="292"/>
      <c r="KCS1" s="292"/>
      <c r="KCT1" s="292"/>
      <c r="KCU1" s="292"/>
      <c r="KCV1" s="292"/>
      <c r="KCW1" s="292"/>
      <c r="KCX1" s="292"/>
      <c r="KCY1" s="292"/>
      <c r="KCZ1" s="292"/>
      <c r="KDA1" s="292"/>
      <c r="KDB1" s="292"/>
      <c r="KDC1" s="292"/>
      <c r="KDD1" s="292"/>
      <c r="KDE1" s="292"/>
      <c r="KDF1" s="292"/>
      <c r="KDG1" s="292"/>
      <c r="KDH1" s="292"/>
      <c r="KDI1" s="292"/>
      <c r="KDJ1" s="292"/>
      <c r="KDK1" s="292"/>
      <c r="KDL1" s="292"/>
      <c r="KDM1" s="292"/>
      <c r="KDN1" s="292"/>
      <c r="KDO1" s="292"/>
      <c r="KDP1" s="292"/>
      <c r="KDQ1" s="292"/>
      <c r="KDR1" s="292"/>
      <c r="KDS1" s="292"/>
      <c r="KDT1" s="292"/>
      <c r="KDU1" s="292"/>
      <c r="KDV1" s="292"/>
      <c r="KDW1" s="292"/>
      <c r="KDX1" s="292"/>
      <c r="KDY1" s="292"/>
      <c r="KDZ1" s="292"/>
      <c r="KEA1" s="292"/>
      <c r="KEB1" s="292"/>
      <c r="KEC1" s="292"/>
      <c r="KED1" s="292"/>
      <c r="KEE1" s="292"/>
      <c r="KEF1" s="292"/>
      <c r="KEG1" s="292"/>
      <c r="KEH1" s="292"/>
      <c r="KEI1" s="292"/>
      <c r="KEJ1" s="292"/>
      <c r="KEK1" s="292"/>
      <c r="KEL1" s="292"/>
      <c r="KEM1" s="292"/>
      <c r="KEN1" s="292"/>
      <c r="KEO1" s="292"/>
      <c r="KEP1" s="292"/>
      <c r="KEQ1" s="292"/>
      <c r="KER1" s="292"/>
      <c r="KES1" s="292"/>
      <c r="KET1" s="292"/>
      <c r="KEU1" s="292"/>
      <c r="KEV1" s="292"/>
      <c r="KEW1" s="292"/>
      <c r="KEX1" s="292"/>
      <c r="KEY1" s="292"/>
      <c r="KEZ1" s="292"/>
      <c r="KFA1" s="292"/>
      <c r="KFB1" s="292"/>
      <c r="KFC1" s="292"/>
      <c r="KFD1" s="292"/>
      <c r="KFE1" s="292"/>
      <c r="KFF1" s="292"/>
      <c r="KFG1" s="292"/>
      <c r="KFH1" s="292"/>
      <c r="KFI1" s="292"/>
      <c r="KFJ1" s="292"/>
      <c r="KFK1" s="292"/>
      <c r="KFL1" s="292"/>
      <c r="KFM1" s="292"/>
      <c r="KFN1" s="292"/>
      <c r="KFO1" s="292"/>
      <c r="KFP1" s="292"/>
      <c r="KFQ1" s="292"/>
      <c r="KFR1" s="292"/>
      <c r="KFS1" s="292"/>
      <c r="KFT1" s="292"/>
      <c r="KFU1" s="292"/>
      <c r="KFV1" s="292"/>
      <c r="KFW1" s="292"/>
      <c r="KFX1" s="292"/>
      <c r="KFY1" s="292"/>
      <c r="KFZ1" s="292"/>
      <c r="KGA1" s="292"/>
      <c r="KGB1" s="292"/>
      <c r="KGC1" s="292"/>
      <c r="KGD1" s="292"/>
      <c r="KGE1" s="292"/>
      <c r="KGF1" s="292"/>
      <c r="KGG1" s="292"/>
      <c r="KGH1" s="292"/>
      <c r="KGI1" s="292"/>
      <c r="KGJ1" s="292"/>
      <c r="KGK1" s="292"/>
      <c r="KGL1" s="292"/>
      <c r="KGM1" s="292"/>
      <c r="KGN1" s="292"/>
      <c r="KGO1" s="292"/>
      <c r="KGP1" s="292"/>
      <c r="KGQ1" s="292"/>
      <c r="KGR1" s="292"/>
      <c r="KGS1" s="292"/>
      <c r="KGT1" s="292"/>
      <c r="KGU1" s="292"/>
      <c r="KGV1" s="292"/>
      <c r="KGW1" s="292"/>
      <c r="KGX1" s="292"/>
      <c r="KGY1" s="292"/>
      <c r="KGZ1" s="292"/>
      <c r="KHA1" s="292"/>
      <c r="KHB1" s="292"/>
      <c r="KHC1" s="292"/>
      <c r="KHD1" s="292"/>
      <c r="KHE1" s="292"/>
      <c r="KHF1" s="292"/>
      <c r="KHG1" s="292"/>
      <c r="KHH1" s="292"/>
      <c r="KHI1" s="292"/>
      <c r="KHJ1" s="292"/>
      <c r="KHK1" s="292"/>
      <c r="KHL1" s="292"/>
      <c r="KHM1" s="292"/>
      <c r="KHN1" s="292"/>
      <c r="KHO1" s="292"/>
      <c r="KHP1" s="292"/>
      <c r="KHQ1" s="292"/>
      <c r="KHR1" s="292"/>
      <c r="KHS1" s="292"/>
      <c r="KHT1" s="292"/>
      <c r="KHU1" s="292"/>
      <c r="KHV1" s="292"/>
      <c r="KHW1" s="292"/>
      <c r="KHX1" s="292"/>
      <c r="KHY1" s="292"/>
      <c r="KHZ1" s="292"/>
      <c r="KIA1" s="292"/>
      <c r="KIB1" s="292"/>
      <c r="KIC1" s="292"/>
      <c r="KID1" s="292"/>
      <c r="KIE1" s="292"/>
      <c r="KIF1" s="292"/>
      <c r="KIG1" s="292"/>
      <c r="KIH1" s="292"/>
      <c r="KII1" s="292"/>
      <c r="KIJ1" s="292"/>
      <c r="KIK1" s="292"/>
      <c r="KIL1" s="292"/>
      <c r="KIM1" s="292"/>
      <c r="KIN1" s="292"/>
      <c r="KIO1" s="292"/>
      <c r="KIP1" s="292"/>
      <c r="KIQ1" s="292"/>
      <c r="KIR1" s="292"/>
      <c r="KIS1" s="292"/>
      <c r="KIT1" s="292"/>
      <c r="KIU1" s="292"/>
      <c r="KIV1" s="292"/>
      <c r="KIW1" s="292"/>
      <c r="KIX1" s="292"/>
      <c r="KIY1" s="292"/>
      <c r="KIZ1" s="292"/>
      <c r="KJA1" s="292"/>
      <c r="KJB1" s="292"/>
      <c r="KJC1" s="292"/>
      <c r="KJD1" s="292"/>
      <c r="KJE1" s="292"/>
      <c r="KJF1" s="292"/>
      <c r="KJG1" s="292"/>
      <c r="KJH1" s="292"/>
      <c r="KJI1" s="292"/>
      <c r="KJJ1" s="292"/>
      <c r="KJK1" s="292"/>
      <c r="KJL1" s="292"/>
      <c r="KJM1" s="292"/>
      <c r="KJN1" s="292"/>
      <c r="KJO1" s="292"/>
      <c r="KJP1" s="292"/>
      <c r="KJQ1" s="292"/>
      <c r="KJR1" s="292"/>
      <c r="KJS1" s="292"/>
      <c r="KJT1" s="292"/>
      <c r="KJU1" s="292"/>
      <c r="KJV1" s="292"/>
      <c r="KJW1" s="292"/>
      <c r="KJX1" s="292"/>
      <c r="KJY1" s="292"/>
      <c r="KJZ1" s="292"/>
      <c r="KKA1" s="292"/>
      <c r="KKB1" s="292"/>
      <c r="KKC1" s="292"/>
      <c r="KKD1" s="292"/>
      <c r="KKE1" s="292"/>
      <c r="KKF1" s="292"/>
      <c r="KKG1" s="292"/>
      <c r="KKH1" s="292"/>
      <c r="KKI1" s="292"/>
      <c r="KKJ1" s="292"/>
      <c r="KKK1" s="292"/>
      <c r="KKL1" s="292"/>
      <c r="KKM1" s="292"/>
      <c r="KKN1" s="292"/>
      <c r="KKO1" s="292"/>
      <c r="KKP1" s="292"/>
      <c r="KKQ1" s="292"/>
      <c r="KKR1" s="292"/>
      <c r="KKS1" s="292"/>
      <c r="KKT1" s="292"/>
      <c r="KKU1" s="292"/>
      <c r="KKV1" s="292"/>
      <c r="KKW1" s="292"/>
      <c r="KKX1" s="292"/>
      <c r="KKY1" s="292"/>
      <c r="KKZ1" s="292"/>
      <c r="KLA1" s="292"/>
      <c r="KLB1" s="292"/>
      <c r="KLC1" s="292"/>
      <c r="KLD1" s="292"/>
      <c r="KLE1" s="292"/>
      <c r="KLF1" s="292"/>
      <c r="KLG1" s="292"/>
      <c r="KLH1" s="292"/>
      <c r="KLI1" s="292"/>
      <c r="KLJ1" s="292"/>
      <c r="KLK1" s="292"/>
      <c r="KLL1" s="292"/>
      <c r="KLM1" s="292"/>
      <c r="KLN1" s="292"/>
      <c r="KLO1" s="292"/>
      <c r="KLP1" s="292"/>
      <c r="KLQ1" s="292"/>
      <c r="KLR1" s="292"/>
      <c r="KLS1" s="292"/>
      <c r="KLT1" s="292"/>
      <c r="KLU1" s="292"/>
      <c r="KLV1" s="292"/>
      <c r="KLW1" s="292"/>
      <c r="KLX1" s="292"/>
      <c r="KLY1" s="292"/>
      <c r="KLZ1" s="292"/>
      <c r="KMA1" s="292"/>
      <c r="KMB1" s="292"/>
      <c r="KMC1" s="292"/>
      <c r="KMD1" s="292"/>
      <c r="KME1" s="292"/>
      <c r="KMF1" s="292"/>
      <c r="KMG1" s="292"/>
      <c r="KMH1" s="292"/>
      <c r="KMI1" s="292"/>
      <c r="KMJ1" s="292"/>
      <c r="KMK1" s="292"/>
      <c r="KML1" s="292"/>
      <c r="KMM1" s="292"/>
      <c r="KMN1" s="292"/>
      <c r="KMO1" s="292"/>
      <c r="KMP1" s="292"/>
      <c r="KMQ1" s="292"/>
      <c r="KMR1" s="292"/>
      <c r="KMS1" s="292"/>
      <c r="KMT1" s="292"/>
      <c r="KMU1" s="292"/>
      <c r="KMV1" s="292"/>
      <c r="KMW1" s="292"/>
      <c r="KMX1" s="292"/>
      <c r="KMY1" s="292"/>
      <c r="KMZ1" s="292"/>
      <c r="KNA1" s="292"/>
      <c r="KNB1" s="292"/>
      <c r="KNC1" s="292"/>
      <c r="KND1" s="292"/>
      <c r="KNE1" s="292"/>
      <c r="KNF1" s="292"/>
      <c r="KNG1" s="292"/>
      <c r="KNH1" s="292"/>
      <c r="KNI1" s="292"/>
      <c r="KNJ1" s="292"/>
      <c r="KNK1" s="292"/>
      <c r="KNL1" s="292"/>
      <c r="KNM1" s="292"/>
      <c r="KNN1" s="292"/>
      <c r="KNO1" s="292"/>
      <c r="KNP1" s="292"/>
      <c r="KNQ1" s="292"/>
      <c r="KNR1" s="292"/>
      <c r="KNS1" s="292"/>
      <c r="KNT1" s="292"/>
      <c r="KNU1" s="292"/>
      <c r="KNV1" s="292"/>
      <c r="KNW1" s="292"/>
      <c r="KNX1" s="292"/>
      <c r="KNY1" s="292"/>
      <c r="KNZ1" s="292"/>
      <c r="KOA1" s="292"/>
      <c r="KOB1" s="292"/>
      <c r="KOC1" s="292"/>
      <c r="KOD1" s="292"/>
      <c r="KOE1" s="292"/>
      <c r="KOF1" s="292"/>
      <c r="KOG1" s="292"/>
      <c r="KOH1" s="292"/>
      <c r="KOI1" s="292"/>
      <c r="KOJ1" s="292"/>
      <c r="KOK1" s="292"/>
      <c r="KOL1" s="292"/>
      <c r="KOM1" s="292"/>
      <c r="KON1" s="292"/>
      <c r="KOO1" s="292"/>
      <c r="KOP1" s="292"/>
      <c r="KOQ1" s="292"/>
      <c r="KOR1" s="292"/>
      <c r="KOS1" s="292"/>
      <c r="KOT1" s="292"/>
      <c r="KOU1" s="292"/>
      <c r="KOV1" s="292"/>
      <c r="KOW1" s="292"/>
      <c r="KOX1" s="292"/>
      <c r="KOY1" s="292"/>
      <c r="KOZ1" s="292"/>
      <c r="KPA1" s="292"/>
      <c r="KPB1" s="292"/>
      <c r="KPC1" s="292"/>
      <c r="KPD1" s="292"/>
      <c r="KPE1" s="292"/>
      <c r="KPF1" s="292"/>
      <c r="KPG1" s="292"/>
      <c r="KPH1" s="292"/>
      <c r="KPI1" s="292"/>
      <c r="KPJ1" s="292"/>
      <c r="KPK1" s="292"/>
      <c r="KPL1" s="292"/>
      <c r="KPM1" s="292"/>
      <c r="KPN1" s="292"/>
      <c r="KPO1" s="292"/>
      <c r="KPP1" s="292"/>
      <c r="KPQ1" s="292"/>
      <c r="KPR1" s="292"/>
      <c r="KPS1" s="292"/>
      <c r="KPT1" s="292"/>
      <c r="KPU1" s="292"/>
      <c r="KPV1" s="292"/>
      <c r="KPW1" s="292"/>
      <c r="KPX1" s="292"/>
      <c r="KPY1" s="292"/>
      <c r="KPZ1" s="292"/>
      <c r="KQA1" s="292"/>
      <c r="KQB1" s="292"/>
      <c r="KQC1" s="292"/>
      <c r="KQD1" s="292"/>
      <c r="KQE1" s="292"/>
      <c r="KQF1" s="292"/>
      <c r="KQG1" s="292"/>
      <c r="KQH1" s="292"/>
      <c r="KQI1" s="292"/>
      <c r="KQJ1" s="292"/>
      <c r="KQK1" s="292"/>
      <c r="KQL1" s="292"/>
      <c r="KQM1" s="292"/>
      <c r="KQN1" s="292"/>
      <c r="KQO1" s="292"/>
      <c r="KQP1" s="292"/>
      <c r="KQQ1" s="292"/>
      <c r="KQR1" s="292"/>
      <c r="KQS1" s="292"/>
      <c r="KQT1" s="292"/>
      <c r="KQU1" s="292"/>
      <c r="KQV1" s="292"/>
      <c r="KQW1" s="292"/>
      <c r="KQX1" s="292"/>
      <c r="KQY1" s="292"/>
      <c r="KQZ1" s="292"/>
      <c r="KRA1" s="292"/>
      <c r="KRB1" s="292"/>
      <c r="KRC1" s="292"/>
      <c r="KRD1" s="292"/>
      <c r="KRE1" s="292"/>
      <c r="KRF1" s="292"/>
      <c r="KRG1" s="292"/>
      <c r="KRH1" s="292"/>
      <c r="KRI1" s="292"/>
      <c r="KRJ1" s="292"/>
      <c r="KRK1" s="292"/>
      <c r="KRL1" s="292"/>
      <c r="KRM1" s="292"/>
      <c r="KRN1" s="292"/>
      <c r="KRO1" s="292"/>
      <c r="KRP1" s="292"/>
      <c r="KRQ1" s="292"/>
      <c r="KRR1" s="292"/>
      <c r="KRS1" s="292"/>
      <c r="KRT1" s="292"/>
      <c r="KRU1" s="292"/>
      <c r="KRV1" s="292"/>
      <c r="KRW1" s="292"/>
      <c r="KRX1" s="292"/>
      <c r="KRY1" s="292"/>
      <c r="KRZ1" s="292"/>
      <c r="KSA1" s="292"/>
      <c r="KSB1" s="292"/>
      <c r="KSC1" s="292"/>
      <c r="KSD1" s="292"/>
      <c r="KSE1" s="292"/>
      <c r="KSF1" s="292"/>
      <c r="KSG1" s="292"/>
      <c r="KSH1" s="292"/>
      <c r="KSI1" s="292"/>
      <c r="KSJ1" s="292"/>
      <c r="KSK1" s="292"/>
      <c r="KSL1" s="292"/>
      <c r="KSM1" s="292"/>
      <c r="KSN1" s="292"/>
      <c r="KSO1" s="292"/>
      <c r="KSP1" s="292"/>
      <c r="KSQ1" s="292"/>
      <c r="KSR1" s="292"/>
      <c r="KSS1" s="292"/>
      <c r="KST1" s="292"/>
      <c r="KSU1" s="292"/>
      <c r="KSV1" s="292"/>
      <c r="KSW1" s="292"/>
      <c r="KSX1" s="292"/>
      <c r="KSY1" s="292"/>
      <c r="KSZ1" s="292"/>
      <c r="KTA1" s="292"/>
      <c r="KTB1" s="292"/>
      <c r="KTC1" s="292"/>
      <c r="KTD1" s="292"/>
      <c r="KTE1" s="292"/>
      <c r="KTF1" s="292"/>
      <c r="KTG1" s="292"/>
      <c r="KTH1" s="292"/>
      <c r="KTI1" s="292"/>
      <c r="KTJ1" s="292"/>
      <c r="KTK1" s="292"/>
      <c r="KTL1" s="292"/>
      <c r="KTM1" s="292"/>
      <c r="KTN1" s="292"/>
      <c r="KTO1" s="292"/>
      <c r="KTP1" s="292"/>
      <c r="KTQ1" s="292"/>
      <c r="KTR1" s="292"/>
      <c r="KTS1" s="292"/>
      <c r="KTT1" s="292"/>
      <c r="KTU1" s="292"/>
      <c r="KTV1" s="292"/>
      <c r="KTW1" s="292"/>
      <c r="KTX1" s="292"/>
      <c r="KTY1" s="292"/>
      <c r="KTZ1" s="292"/>
      <c r="KUA1" s="292"/>
      <c r="KUB1" s="292"/>
      <c r="KUC1" s="292"/>
      <c r="KUD1" s="292"/>
      <c r="KUE1" s="292"/>
      <c r="KUF1" s="292"/>
      <c r="KUG1" s="292"/>
      <c r="KUH1" s="292"/>
      <c r="KUI1" s="292"/>
      <c r="KUJ1" s="292"/>
      <c r="KUK1" s="292"/>
      <c r="KUL1" s="292"/>
      <c r="KUM1" s="292"/>
      <c r="KUN1" s="292"/>
      <c r="KUO1" s="292"/>
      <c r="KUP1" s="292"/>
      <c r="KUQ1" s="292"/>
      <c r="KUR1" s="292"/>
      <c r="KUS1" s="292"/>
      <c r="KUT1" s="292"/>
      <c r="KUU1" s="292"/>
      <c r="KUV1" s="292"/>
      <c r="KUW1" s="292"/>
      <c r="KUX1" s="292"/>
      <c r="KUY1" s="292"/>
      <c r="KUZ1" s="292"/>
      <c r="KVA1" s="292"/>
      <c r="KVB1" s="292"/>
      <c r="KVC1" s="292"/>
      <c r="KVD1" s="292"/>
      <c r="KVE1" s="292"/>
      <c r="KVF1" s="292"/>
      <c r="KVG1" s="292"/>
      <c r="KVH1" s="292"/>
      <c r="KVI1" s="292"/>
      <c r="KVJ1" s="292"/>
      <c r="KVK1" s="292"/>
      <c r="KVL1" s="292"/>
      <c r="KVM1" s="292"/>
      <c r="KVN1" s="292"/>
      <c r="KVO1" s="292"/>
      <c r="KVP1" s="292"/>
      <c r="KVQ1" s="292"/>
      <c r="KVR1" s="292"/>
      <c r="KVS1" s="292"/>
      <c r="KVT1" s="292"/>
      <c r="KVU1" s="292"/>
      <c r="KVV1" s="292"/>
      <c r="KVW1" s="292"/>
      <c r="KVX1" s="292"/>
      <c r="KVY1" s="292"/>
      <c r="KVZ1" s="292"/>
      <c r="KWA1" s="292"/>
      <c r="KWB1" s="292"/>
      <c r="KWC1" s="292"/>
      <c r="KWD1" s="292"/>
      <c r="KWE1" s="292"/>
      <c r="KWF1" s="292"/>
      <c r="KWG1" s="292"/>
      <c r="KWH1" s="292"/>
      <c r="KWI1" s="292"/>
      <c r="KWJ1" s="292"/>
      <c r="KWK1" s="292"/>
      <c r="KWL1" s="292"/>
      <c r="KWM1" s="292"/>
      <c r="KWN1" s="292"/>
      <c r="KWO1" s="292"/>
      <c r="KWP1" s="292"/>
      <c r="KWQ1" s="292"/>
      <c r="KWR1" s="292"/>
      <c r="KWS1" s="292"/>
      <c r="KWT1" s="292"/>
      <c r="KWU1" s="292"/>
      <c r="KWV1" s="292"/>
      <c r="KWW1" s="292"/>
      <c r="KWX1" s="292"/>
      <c r="KWY1" s="292"/>
      <c r="KWZ1" s="292"/>
      <c r="KXA1" s="292"/>
      <c r="KXB1" s="292"/>
      <c r="KXC1" s="292"/>
      <c r="KXD1" s="292"/>
      <c r="KXE1" s="292"/>
      <c r="KXF1" s="292"/>
      <c r="KXG1" s="292"/>
      <c r="KXH1" s="292"/>
      <c r="KXI1" s="292"/>
      <c r="KXJ1" s="292"/>
      <c r="KXK1" s="292"/>
      <c r="KXL1" s="292"/>
      <c r="KXM1" s="292"/>
      <c r="KXN1" s="292"/>
      <c r="KXO1" s="292"/>
      <c r="KXP1" s="292"/>
      <c r="KXQ1" s="292"/>
      <c r="KXR1" s="292"/>
      <c r="KXS1" s="292"/>
      <c r="KXT1" s="292"/>
      <c r="KXU1" s="292"/>
      <c r="KXV1" s="292"/>
      <c r="KXW1" s="292"/>
      <c r="KXX1" s="292"/>
      <c r="KXY1" s="292"/>
      <c r="KXZ1" s="292"/>
      <c r="KYA1" s="292"/>
      <c r="KYB1" s="292"/>
      <c r="KYC1" s="292"/>
      <c r="KYD1" s="292"/>
      <c r="KYE1" s="292"/>
      <c r="KYF1" s="292"/>
      <c r="KYG1" s="292"/>
      <c r="KYH1" s="292"/>
      <c r="KYI1" s="292"/>
      <c r="KYJ1" s="292"/>
      <c r="KYK1" s="292"/>
      <c r="KYL1" s="292"/>
      <c r="KYM1" s="292"/>
      <c r="KYN1" s="292"/>
      <c r="KYO1" s="292"/>
      <c r="KYP1" s="292"/>
      <c r="KYQ1" s="292"/>
      <c r="KYR1" s="292"/>
      <c r="KYS1" s="292"/>
      <c r="KYT1" s="292"/>
      <c r="KYU1" s="292"/>
      <c r="KYV1" s="292"/>
      <c r="KYW1" s="292"/>
      <c r="KYX1" s="292"/>
      <c r="KYY1" s="292"/>
      <c r="KYZ1" s="292"/>
      <c r="KZA1" s="292"/>
      <c r="KZB1" s="292"/>
      <c r="KZC1" s="292"/>
      <c r="KZD1" s="292"/>
      <c r="KZE1" s="292"/>
      <c r="KZF1" s="292"/>
      <c r="KZG1" s="292"/>
      <c r="KZH1" s="292"/>
      <c r="KZI1" s="292"/>
      <c r="KZJ1" s="292"/>
      <c r="KZK1" s="292"/>
      <c r="KZL1" s="292"/>
      <c r="KZM1" s="292"/>
      <c r="KZN1" s="292"/>
      <c r="KZO1" s="292"/>
      <c r="KZP1" s="292"/>
      <c r="KZQ1" s="292"/>
      <c r="KZR1" s="292"/>
      <c r="KZS1" s="292"/>
      <c r="KZT1" s="292"/>
      <c r="KZU1" s="292"/>
      <c r="KZV1" s="292"/>
      <c r="KZW1" s="292"/>
      <c r="KZX1" s="292"/>
      <c r="KZY1" s="292"/>
      <c r="KZZ1" s="292"/>
      <c r="LAA1" s="292"/>
      <c r="LAB1" s="292"/>
      <c r="LAC1" s="292"/>
      <c r="LAD1" s="292"/>
      <c r="LAE1" s="292"/>
      <c r="LAF1" s="292"/>
      <c r="LAG1" s="292"/>
      <c r="LAH1" s="292"/>
      <c r="LAI1" s="292"/>
      <c r="LAJ1" s="292"/>
      <c r="LAK1" s="292"/>
      <c r="LAL1" s="292"/>
      <c r="LAM1" s="292"/>
      <c r="LAN1" s="292"/>
      <c r="LAO1" s="292"/>
      <c r="LAP1" s="292"/>
      <c r="LAQ1" s="292"/>
      <c r="LAR1" s="292"/>
      <c r="LAS1" s="292"/>
      <c r="LAT1" s="292"/>
      <c r="LAU1" s="292"/>
      <c r="LAV1" s="292"/>
      <c r="LAW1" s="292"/>
      <c r="LAX1" s="292"/>
      <c r="LAY1" s="292"/>
      <c r="LAZ1" s="292"/>
      <c r="LBA1" s="292"/>
      <c r="LBB1" s="292"/>
      <c r="LBC1" s="292"/>
      <c r="LBD1" s="292"/>
      <c r="LBE1" s="292"/>
      <c r="LBF1" s="292"/>
      <c r="LBG1" s="292"/>
      <c r="LBH1" s="292"/>
      <c r="LBI1" s="292"/>
      <c r="LBJ1" s="292"/>
      <c r="LBK1" s="292"/>
      <c r="LBL1" s="292"/>
      <c r="LBM1" s="292"/>
      <c r="LBN1" s="292"/>
      <c r="LBO1" s="292"/>
      <c r="LBP1" s="292"/>
      <c r="LBQ1" s="292"/>
      <c r="LBR1" s="292"/>
      <c r="LBS1" s="292"/>
      <c r="LBT1" s="292"/>
      <c r="LBU1" s="292"/>
      <c r="LBV1" s="292"/>
      <c r="LBW1" s="292"/>
      <c r="LBX1" s="292"/>
      <c r="LBY1" s="292"/>
      <c r="LBZ1" s="292"/>
      <c r="LCA1" s="292"/>
      <c r="LCB1" s="292"/>
      <c r="LCC1" s="292"/>
      <c r="LCD1" s="292"/>
      <c r="LCE1" s="292"/>
      <c r="LCF1" s="292"/>
      <c r="LCG1" s="292"/>
      <c r="LCH1" s="292"/>
      <c r="LCI1" s="292"/>
      <c r="LCJ1" s="292"/>
      <c r="LCK1" s="292"/>
      <c r="LCL1" s="292"/>
      <c r="LCM1" s="292"/>
      <c r="LCN1" s="292"/>
      <c r="LCO1" s="292"/>
      <c r="LCP1" s="292"/>
      <c r="LCQ1" s="292"/>
      <c r="LCR1" s="292"/>
      <c r="LCS1" s="292"/>
      <c r="LCT1" s="292"/>
      <c r="LCU1" s="292"/>
      <c r="LCV1" s="292"/>
      <c r="LCW1" s="292"/>
      <c r="LCX1" s="292"/>
      <c r="LCY1" s="292"/>
      <c r="LCZ1" s="292"/>
      <c r="LDA1" s="292"/>
      <c r="LDB1" s="292"/>
      <c r="LDC1" s="292"/>
      <c r="LDD1" s="292"/>
      <c r="LDE1" s="292"/>
      <c r="LDF1" s="292"/>
      <c r="LDG1" s="292"/>
      <c r="LDH1" s="292"/>
      <c r="LDI1" s="292"/>
      <c r="LDJ1" s="292"/>
      <c r="LDK1" s="292"/>
      <c r="LDL1" s="292"/>
      <c r="LDM1" s="292"/>
      <c r="LDN1" s="292"/>
      <c r="LDO1" s="292"/>
      <c r="LDP1" s="292"/>
      <c r="LDQ1" s="292"/>
      <c r="LDR1" s="292"/>
      <c r="LDS1" s="292"/>
      <c r="LDT1" s="292"/>
      <c r="LDU1" s="292"/>
      <c r="LDV1" s="292"/>
      <c r="LDW1" s="292"/>
      <c r="LDX1" s="292"/>
      <c r="LDY1" s="292"/>
      <c r="LDZ1" s="292"/>
      <c r="LEA1" s="292"/>
      <c r="LEB1" s="292"/>
      <c r="LEC1" s="292"/>
      <c r="LED1" s="292"/>
      <c r="LEE1" s="292"/>
      <c r="LEF1" s="292"/>
      <c r="LEG1" s="292"/>
      <c r="LEH1" s="292"/>
      <c r="LEI1" s="292"/>
      <c r="LEJ1" s="292"/>
      <c r="LEK1" s="292"/>
      <c r="LEL1" s="292"/>
      <c r="LEM1" s="292"/>
      <c r="LEN1" s="292"/>
      <c r="LEO1" s="292"/>
      <c r="LEP1" s="292"/>
      <c r="LEQ1" s="292"/>
      <c r="LER1" s="292"/>
      <c r="LES1" s="292"/>
      <c r="LET1" s="292"/>
      <c r="LEU1" s="292"/>
      <c r="LEV1" s="292"/>
      <c r="LEW1" s="292"/>
      <c r="LEX1" s="292"/>
      <c r="LEY1" s="292"/>
      <c r="LEZ1" s="292"/>
      <c r="LFA1" s="292"/>
      <c r="LFB1" s="292"/>
      <c r="LFC1" s="292"/>
      <c r="LFD1" s="292"/>
      <c r="LFE1" s="292"/>
      <c r="LFF1" s="292"/>
      <c r="LFG1" s="292"/>
      <c r="LFH1" s="292"/>
      <c r="LFI1" s="292"/>
      <c r="LFJ1" s="292"/>
      <c r="LFK1" s="292"/>
      <c r="LFL1" s="292"/>
      <c r="LFM1" s="292"/>
      <c r="LFN1" s="292"/>
      <c r="LFO1" s="292"/>
      <c r="LFP1" s="292"/>
      <c r="LFQ1" s="292"/>
      <c r="LFR1" s="292"/>
      <c r="LFS1" s="292"/>
      <c r="LFT1" s="292"/>
      <c r="LFU1" s="292"/>
      <c r="LFV1" s="292"/>
      <c r="LFW1" s="292"/>
      <c r="LFX1" s="292"/>
      <c r="LFY1" s="292"/>
      <c r="LFZ1" s="292"/>
      <c r="LGA1" s="292"/>
      <c r="LGB1" s="292"/>
      <c r="LGC1" s="292"/>
      <c r="LGD1" s="292"/>
      <c r="LGE1" s="292"/>
      <c r="LGF1" s="292"/>
      <c r="LGG1" s="292"/>
      <c r="LGH1" s="292"/>
      <c r="LGI1" s="292"/>
      <c r="LGJ1" s="292"/>
      <c r="LGK1" s="292"/>
      <c r="LGL1" s="292"/>
      <c r="LGM1" s="292"/>
      <c r="LGN1" s="292"/>
      <c r="LGO1" s="292"/>
      <c r="LGP1" s="292"/>
      <c r="LGQ1" s="292"/>
      <c r="LGR1" s="292"/>
      <c r="LGS1" s="292"/>
      <c r="LGT1" s="292"/>
      <c r="LGU1" s="292"/>
      <c r="LGV1" s="292"/>
      <c r="LGW1" s="292"/>
      <c r="LGX1" s="292"/>
      <c r="LGY1" s="292"/>
      <c r="LGZ1" s="292"/>
      <c r="LHA1" s="292"/>
      <c r="LHB1" s="292"/>
      <c r="LHC1" s="292"/>
      <c r="LHD1" s="292"/>
      <c r="LHE1" s="292"/>
      <c r="LHF1" s="292"/>
      <c r="LHG1" s="292"/>
      <c r="LHH1" s="292"/>
      <c r="LHI1" s="292"/>
      <c r="LHJ1" s="292"/>
      <c r="LHK1" s="292"/>
      <c r="LHL1" s="292"/>
      <c r="LHM1" s="292"/>
      <c r="LHN1" s="292"/>
      <c r="LHO1" s="292"/>
      <c r="LHP1" s="292"/>
      <c r="LHQ1" s="292"/>
      <c r="LHR1" s="292"/>
      <c r="LHS1" s="292"/>
      <c r="LHT1" s="292"/>
      <c r="LHU1" s="292"/>
      <c r="LHV1" s="292"/>
      <c r="LHW1" s="292"/>
      <c r="LHX1" s="292"/>
      <c r="LHY1" s="292"/>
      <c r="LHZ1" s="292"/>
      <c r="LIA1" s="292"/>
      <c r="LIB1" s="292"/>
      <c r="LIC1" s="292"/>
      <c r="LID1" s="292"/>
      <c r="LIE1" s="292"/>
      <c r="LIF1" s="292"/>
      <c r="LIG1" s="292"/>
      <c r="LIH1" s="292"/>
      <c r="LII1" s="292"/>
      <c r="LIJ1" s="292"/>
      <c r="LIK1" s="292"/>
      <c r="LIL1" s="292"/>
      <c r="LIM1" s="292"/>
      <c r="LIN1" s="292"/>
      <c r="LIO1" s="292"/>
      <c r="LIP1" s="292"/>
      <c r="LIQ1" s="292"/>
      <c r="LIR1" s="292"/>
      <c r="LIS1" s="292"/>
      <c r="LIT1" s="292"/>
      <c r="LIU1" s="292"/>
      <c r="LIV1" s="292"/>
      <c r="LIW1" s="292"/>
      <c r="LIX1" s="292"/>
      <c r="LIY1" s="292"/>
      <c r="LIZ1" s="292"/>
      <c r="LJA1" s="292"/>
      <c r="LJB1" s="292"/>
      <c r="LJC1" s="292"/>
      <c r="LJD1" s="292"/>
      <c r="LJE1" s="292"/>
      <c r="LJF1" s="292"/>
      <c r="LJG1" s="292"/>
      <c r="LJH1" s="292"/>
      <c r="LJI1" s="292"/>
      <c r="LJJ1" s="292"/>
      <c r="LJK1" s="292"/>
      <c r="LJL1" s="292"/>
      <c r="LJM1" s="292"/>
      <c r="LJN1" s="292"/>
      <c r="LJO1" s="292"/>
      <c r="LJP1" s="292"/>
      <c r="LJQ1" s="292"/>
      <c r="LJR1" s="292"/>
      <c r="LJS1" s="292"/>
      <c r="LJT1" s="292"/>
      <c r="LJU1" s="292"/>
      <c r="LJV1" s="292"/>
      <c r="LJW1" s="292"/>
      <c r="LJX1" s="292"/>
      <c r="LJY1" s="292"/>
      <c r="LJZ1" s="292"/>
      <c r="LKA1" s="292"/>
      <c r="LKB1" s="292"/>
      <c r="LKC1" s="292"/>
      <c r="LKD1" s="292"/>
      <c r="LKE1" s="292"/>
      <c r="LKF1" s="292"/>
      <c r="LKG1" s="292"/>
      <c r="LKH1" s="292"/>
      <c r="LKI1" s="292"/>
      <c r="LKJ1" s="292"/>
      <c r="LKK1" s="292"/>
      <c r="LKL1" s="292"/>
      <c r="LKM1" s="292"/>
      <c r="LKN1" s="292"/>
      <c r="LKO1" s="292"/>
      <c r="LKP1" s="292"/>
      <c r="LKQ1" s="292"/>
      <c r="LKR1" s="292"/>
      <c r="LKS1" s="292"/>
      <c r="LKT1" s="292"/>
      <c r="LKU1" s="292"/>
      <c r="LKV1" s="292"/>
      <c r="LKW1" s="292"/>
      <c r="LKX1" s="292"/>
      <c r="LKY1" s="292"/>
      <c r="LKZ1" s="292"/>
      <c r="LLA1" s="292"/>
      <c r="LLB1" s="292"/>
      <c r="LLC1" s="292"/>
      <c r="LLD1" s="292"/>
      <c r="LLE1" s="292"/>
      <c r="LLF1" s="292"/>
      <c r="LLG1" s="292"/>
      <c r="LLH1" s="292"/>
      <c r="LLI1" s="292"/>
      <c r="LLJ1" s="292"/>
      <c r="LLK1" s="292"/>
      <c r="LLL1" s="292"/>
      <c r="LLM1" s="292"/>
      <c r="LLN1" s="292"/>
      <c r="LLO1" s="292"/>
      <c r="LLP1" s="292"/>
      <c r="LLQ1" s="292"/>
      <c r="LLR1" s="292"/>
      <c r="LLS1" s="292"/>
      <c r="LLT1" s="292"/>
      <c r="LLU1" s="292"/>
      <c r="LLV1" s="292"/>
      <c r="LLW1" s="292"/>
      <c r="LLX1" s="292"/>
      <c r="LLY1" s="292"/>
      <c r="LLZ1" s="292"/>
      <c r="LMA1" s="292"/>
      <c r="LMB1" s="292"/>
      <c r="LMC1" s="292"/>
      <c r="LMD1" s="292"/>
      <c r="LME1" s="292"/>
      <c r="LMF1" s="292"/>
      <c r="LMG1" s="292"/>
      <c r="LMH1" s="292"/>
      <c r="LMI1" s="292"/>
      <c r="LMJ1" s="292"/>
      <c r="LMK1" s="292"/>
      <c r="LML1" s="292"/>
      <c r="LMM1" s="292"/>
      <c r="LMN1" s="292"/>
      <c r="LMO1" s="292"/>
      <c r="LMP1" s="292"/>
      <c r="LMQ1" s="292"/>
      <c r="LMR1" s="292"/>
      <c r="LMS1" s="292"/>
      <c r="LMT1" s="292"/>
      <c r="LMU1" s="292"/>
      <c r="LMV1" s="292"/>
      <c r="LMW1" s="292"/>
      <c r="LMX1" s="292"/>
      <c r="LMY1" s="292"/>
      <c r="LMZ1" s="292"/>
      <c r="LNA1" s="292"/>
      <c r="LNB1" s="292"/>
      <c r="LNC1" s="292"/>
      <c r="LND1" s="292"/>
      <c r="LNE1" s="292"/>
      <c r="LNF1" s="292"/>
      <c r="LNG1" s="292"/>
      <c r="LNH1" s="292"/>
      <c r="LNI1" s="292"/>
      <c r="LNJ1" s="292"/>
      <c r="LNK1" s="292"/>
      <c r="LNL1" s="292"/>
      <c r="LNM1" s="292"/>
      <c r="LNN1" s="292"/>
      <c r="LNO1" s="292"/>
      <c r="LNP1" s="292"/>
      <c r="LNQ1" s="292"/>
      <c r="LNR1" s="292"/>
      <c r="LNS1" s="292"/>
      <c r="LNT1" s="292"/>
      <c r="LNU1" s="292"/>
      <c r="LNV1" s="292"/>
      <c r="LNW1" s="292"/>
      <c r="LNX1" s="292"/>
      <c r="LNY1" s="292"/>
      <c r="LNZ1" s="292"/>
      <c r="LOA1" s="292"/>
      <c r="LOB1" s="292"/>
      <c r="LOC1" s="292"/>
      <c r="LOD1" s="292"/>
      <c r="LOE1" s="292"/>
      <c r="LOF1" s="292"/>
      <c r="LOG1" s="292"/>
      <c r="LOH1" s="292"/>
      <c r="LOI1" s="292"/>
      <c r="LOJ1" s="292"/>
      <c r="LOK1" s="292"/>
      <c r="LOL1" s="292"/>
      <c r="LOM1" s="292"/>
      <c r="LON1" s="292"/>
      <c r="LOO1" s="292"/>
      <c r="LOP1" s="292"/>
      <c r="LOQ1" s="292"/>
      <c r="LOR1" s="292"/>
      <c r="LOS1" s="292"/>
      <c r="LOT1" s="292"/>
      <c r="LOU1" s="292"/>
      <c r="LOV1" s="292"/>
      <c r="LOW1" s="292"/>
      <c r="LOX1" s="292"/>
      <c r="LOY1" s="292"/>
      <c r="LOZ1" s="292"/>
      <c r="LPA1" s="292"/>
      <c r="LPB1" s="292"/>
      <c r="LPC1" s="292"/>
      <c r="LPD1" s="292"/>
      <c r="LPE1" s="292"/>
      <c r="LPF1" s="292"/>
      <c r="LPG1" s="292"/>
      <c r="LPH1" s="292"/>
      <c r="LPI1" s="292"/>
      <c r="LPJ1" s="292"/>
      <c r="LPK1" s="292"/>
      <c r="LPL1" s="292"/>
      <c r="LPM1" s="292"/>
      <c r="LPN1" s="292"/>
      <c r="LPO1" s="292"/>
      <c r="LPP1" s="292"/>
      <c r="LPQ1" s="292"/>
      <c r="LPR1" s="292"/>
      <c r="LPS1" s="292"/>
      <c r="LPT1" s="292"/>
      <c r="LPU1" s="292"/>
      <c r="LPV1" s="292"/>
      <c r="LPW1" s="292"/>
      <c r="LPX1" s="292"/>
      <c r="LPY1" s="292"/>
      <c r="LPZ1" s="292"/>
      <c r="LQA1" s="292"/>
      <c r="LQB1" s="292"/>
      <c r="LQC1" s="292"/>
      <c r="LQD1" s="292"/>
      <c r="LQE1" s="292"/>
      <c r="LQF1" s="292"/>
      <c r="LQG1" s="292"/>
      <c r="LQH1" s="292"/>
      <c r="LQI1" s="292"/>
      <c r="LQJ1" s="292"/>
      <c r="LQK1" s="292"/>
      <c r="LQL1" s="292"/>
      <c r="LQM1" s="292"/>
      <c r="LQN1" s="292"/>
      <c r="LQO1" s="292"/>
      <c r="LQP1" s="292"/>
      <c r="LQQ1" s="292"/>
      <c r="LQR1" s="292"/>
      <c r="LQS1" s="292"/>
      <c r="LQT1" s="292"/>
      <c r="LQU1" s="292"/>
      <c r="LQV1" s="292"/>
      <c r="LQW1" s="292"/>
      <c r="LQX1" s="292"/>
      <c r="LQY1" s="292"/>
      <c r="LQZ1" s="292"/>
      <c r="LRA1" s="292"/>
      <c r="LRB1" s="292"/>
      <c r="LRC1" s="292"/>
      <c r="LRD1" s="292"/>
      <c r="LRE1" s="292"/>
      <c r="LRF1" s="292"/>
      <c r="LRG1" s="292"/>
      <c r="LRH1" s="292"/>
      <c r="LRI1" s="292"/>
      <c r="LRJ1" s="292"/>
      <c r="LRK1" s="292"/>
      <c r="LRL1" s="292"/>
      <c r="LRM1" s="292"/>
      <c r="LRN1" s="292"/>
      <c r="LRO1" s="292"/>
      <c r="LRP1" s="292"/>
      <c r="LRQ1" s="292"/>
      <c r="LRR1" s="292"/>
      <c r="LRS1" s="292"/>
      <c r="LRT1" s="292"/>
      <c r="LRU1" s="292"/>
      <c r="LRV1" s="292"/>
      <c r="LRW1" s="292"/>
      <c r="LRX1" s="292"/>
      <c r="LRY1" s="292"/>
      <c r="LRZ1" s="292"/>
      <c r="LSA1" s="292"/>
      <c r="LSB1" s="292"/>
      <c r="LSC1" s="292"/>
      <c r="LSD1" s="292"/>
      <c r="LSE1" s="292"/>
      <c r="LSF1" s="292"/>
      <c r="LSG1" s="292"/>
      <c r="LSH1" s="292"/>
      <c r="LSI1" s="292"/>
      <c r="LSJ1" s="292"/>
      <c r="LSK1" s="292"/>
      <c r="LSL1" s="292"/>
      <c r="LSM1" s="292"/>
      <c r="LSN1" s="292"/>
      <c r="LSO1" s="292"/>
      <c r="LSP1" s="292"/>
      <c r="LSQ1" s="292"/>
      <c r="LSR1" s="292"/>
      <c r="LSS1" s="292"/>
      <c r="LST1" s="292"/>
      <c r="LSU1" s="292"/>
      <c r="LSV1" s="292"/>
      <c r="LSW1" s="292"/>
      <c r="LSX1" s="292"/>
      <c r="LSY1" s="292"/>
      <c r="LSZ1" s="292"/>
      <c r="LTA1" s="292"/>
      <c r="LTB1" s="292"/>
      <c r="LTC1" s="292"/>
      <c r="LTD1" s="292"/>
      <c r="LTE1" s="292"/>
      <c r="LTF1" s="292"/>
      <c r="LTG1" s="292"/>
      <c r="LTH1" s="292"/>
      <c r="LTI1" s="292"/>
      <c r="LTJ1" s="292"/>
      <c r="LTK1" s="292"/>
      <c r="LTL1" s="292"/>
      <c r="LTM1" s="292"/>
      <c r="LTN1" s="292"/>
      <c r="LTO1" s="292"/>
      <c r="LTP1" s="292"/>
      <c r="LTQ1" s="292"/>
      <c r="LTR1" s="292"/>
      <c r="LTS1" s="292"/>
      <c r="LTT1" s="292"/>
      <c r="LTU1" s="292"/>
      <c r="LTV1" s="292"/>
      <c r="LTW1" s="292"/>
      <c r="LTX1" s="292"/>
      <c r="LTY1" s="292"/>
      <c r="LTZ1" s="292"/>
      <c r="LUA1" s="292"/>
      <c r="LUB1" s="292"/>
      <c r="LUC1" s="292"/>
      <c r="LUD1" s="292"/>
      <c r="LUE1" s="292"/>
      <c r="LUF1" s="292"/>
      <c r="LUG1" s="292"/>
      <c r="LUH1" s="292"/>
      <c r="LUI1" s="292"/>
      <c r="LUJ1" s="292"/>
      <c r="LUK1" s="292"/>
      <c r="LUL1" s="292"/>
      <c r="LUM1" s="292"/>
      <c r="LUN1" s="292"/>
      <c r="LUO1" s="292"/>
      <c r="LUP1" s="292"/>
      <c r="LUQ1" s="292"/>
      <c r="LUR1" s="292"/>
      <c r="LUS1" s="292"/>
      <c r="LUT1" s="292"/>
      <c r="LUU1" s="292"/>
      <c r="LUV1" s="292"/>
      <c r="LUW1" s="292"/>
      <c r="LUX1" s="292"/>
      <c r="LUY1" s="292"/>
      <c r="LUZ1" s="292"/>
      <c r="LVA1" s="292"/>
      <c r="LVB1" s="292"/>
      <c r="LVC1" s="292"/>
      <c r="LVD1" s="292"/>
      <c r="LVE1" s="292"/>
      <c r="LVF1" s="292"/>
      <c r="LVG1" s="292"/>
      <c r="LVH1" s="292"/>
      <c r="LVI1" s="292"/>
      <c r="LVJ1" s="292"/>
      <c r="LVK1" s="292"/>
      <c r="LVL1" s="292"/>
      <c r="LVM1" s="292"/>
      <c r="LVN1" s="292"/>
      <c r="LVO1" s="292"/>
      <c r="LVP1" s="292"/>
      <c r="LVQ1" s="292"/>
      <c r="LVR1" s="292"/>
      <c r="LVS1" s="292"/>
      <c r="LVT1" s="292"/>
      <c r="LVU1" s="292"/>
      <c r="LVV1" s="292"/>
      <c r="LVW1" s="292"/>
      <c r="LVX1" s="292"/>
      <c r="LVY1" s="292"/>
      <c r="LVZ1" s="292"/>
      <c r="LWA1" s="292"/>
      <c r="LWB1" s="292"/>
      <c r="LWC1" s="292"/>
      <c r="LWD1" s="292"/>
      <c r="LWE1" s="292"/>
      <c r="LWF1" s="292"/>
      <c r="LWG1" s="292"/>
      <c r="LWH1" s="292"/>
      <c r="LWI1" s="292"/>
      <c r="LWJ1" s="292"/>
      <c r="LWK1" s="292"/>
      <c r="LWL1" s="292"/>
      <c r="LWM1" s="292"/>
      <c r="LWN1" s="292"/>
      <c r="LWO1" s="292"/>
      <c r="LWP1" s="292"/>
      <c r="LWQ1" s="292"/>
      <c r="LWR1" s="292"/>
      <c r="LWS1" s="292"/>
      <c r="LWT1" s="292"/>
      <c r="LWU1" s="292"/>
      <c r="LWV1" s="292"/>
      <c r="LWW1" s="292"/>
      <c r="LWX1" s="292"/>
      <c r="LWY1" s="292"/>
      <c r="LWZ1" s="292"/>
      <c r="LXA1" s="292"/>
      <c r="LXB1" s="292"/>
      <c r="LXC1" s="292"/>
      <c r="LXD1" s="292"/>
      <c r="LXE1" s="292"/>
      <c r="LXF1" s="292"/>
      <c r="LXG1" s="292"/>
      <c r="LXH1" s="292"/>
      <c r="LXI1" s="292"/>
      <c r="LXJ1" s="292"/>
      <c r="LXK1" s="292"/>
      <c r="LXL1" s="292"/>
      <c r="LXM1" s="292"/>
      <c r="LXN1" s="292"/>
      <c r="LXO1" s="292"/>
      <c r="LXP1" s="292"/>
      <c r="LXQ1" s="292"/>
      <c r="LXR1" s="292"/>
      <c r="LXS1" s="292"/>
      <c r="LXT1" s="292"/>
      <c r="LXU1" s="292"/>
      <c r="LXV1" s="292"/>
      <c r="LXW1" s="292"/>
      <c r="LXX1" s="292"/>
      <c r="LXY1" s="292"/>
      <c r="LXZ1" s="292"/>
      <c r="LYA1" s="292"/>
      <c r="LYB1" s="292"/>
      <c r="LYC1" s="292"/>
      <c r="LYD1" s="292"/>
      <c r="LYE1" s="292"/>
      <c r="LYF1" s="292"/>
      <c r="LYG1" s="292"/>
      <c r="LYH1" s="292"/>
      <c r="LYI1" s="292"/>
      <c r="LYJ1" s="292"/>
      <c r="LYK1" s="292"/>
      <c r="LYL1" s="292"/>
      <c r="LYM1" s="292"/>
      <c r="LYN1" s="292"/>
      <c r="LYO1" s="292"/>
      <c r="LYP1" s="292"/>
      <c r="LYQ1" s="292"/>
      <c r="LYR1" s="292"/>
      <c r="LYS1" s="292"/>
      <c r="LYT1" s="292"/>
      <c r="LYU1" s="292"/>
      <c r="LYV1" s="292"/>
      <c r="LYW1" s="292"/>
      <c r="LYX1" s="292"/>
      <c r="LYY1" s="292"/>
      <c r="LYZ1" s="292"/>
      <c r="LZA1" s="292"/>
      <c r="LZB1" s="292"/>
      <c r="LZC1" s="292"/>
      <c r="LZD1" s="292"/>
      <c r="LZE1" s="292"/>
      <c r="LZF1" s="292"/>
      <c r="LZG1" s="292"/>
      <c r="LZH1" s="292"/>
      <c r="LZI1" s="292"/>
      <c r="LZJ1" s="292"/>
      <c r="LZK1" s="292"/>
      <c r="LZL1" s="292"/>
      <c r="LZM1" s="292"/>
      <c r="LZN1" s="292"/>
      <c r="LZO1" s="292"/>
      <c r="LZP1" s="292"/>
      <c r="LZQ1" s="292"/>
      <c r="LZR1" s="292"/>
      <c r="LZS1" s="292"/>
      <c r="LZT1" s="292"/>
      <c r="LZU1" s="292"/>
      <c r="LZV1" s="292"/>
      <c r="LZW1" s="292"/>
      <c r="LZX1" s="292"/>
      <c r="LZY1" s="292"/>
      <c r="LZZ1" s="292"/>
      <c r="MAA1" s="292"/>
      <c r="MAB1" s="292"/>
      <c r="MAC1" s="292"/>
      <c r="MAD1" s="292"/>
      <c r="MAE1" s="292"/>
      <c r="MAF1" s="292"/>
      <c r="MAG1" s="292"/>
      <c r="MAH1" s="292"/>
      <c r="MAI1" s="292"/>
      <c r="MAJ1" s="292"/>
      <c r="MAK1" s="292"/>
      <c r="MAL1" s="292"/>
      <c r="MAM1" s="292"/>
      <c r="MAN1" s="292"/>
      <c r="MAO1" s="292"/>
      <c r="MAP1" s="292"/>
      <c r="MAQ1" s="292"/>
      <c r="MAR1" s="292"/>
      <c r="MAS1" s="292"/>
      <c r="MAT1" s="292"/>
      <c r="MAU1" s="292"/>
      <c r="MAV1" s="292"/>
      <c r="MAW1" s="292"/>
      <c r="MAX1" s="292"/>
      <c r="MAY1" s="292"/>
      <c r="MAZ1" s="292"/>
      <c r="MBA1" s="292"/>
      <c r="MBB1" s="292"/>
      <c r="MBC1" s="292"/>
      <c r="MBD1" s="292"/>
      <c r="MBE1" s="292"/>
      <c r="MBF1" s="292"/>
      <c r="MBG1" s="292"/>
      <c r="MBH1" s="292"/>
      <c r="MBI1" s="292"/>
      <c r="MBJ1" s="292"/>
      <c r="MBK1" s="292"/>
      <c r="MBL1" s="292"/>
      <c r="MBM1" s="292"/>
      <c r="MBN1" s="292"/>
      <c r="MBO1" s="292"/>
      <c r="MBP1" s="292"/>
      <c r="MBQ1" s="292"/>
      <c r="MBR1" s="292"/>
      <c r="MBS1" s="292"/>
      <c r="MBT1" s="292"/>
      <c r="MBU1" s="292"/>
      <c r="MBV1" s="292"/>
      <c r="MBW1" s="292"/>
      <c r="MBX1" s="292"/>
      <c r="MBY1" s="292"/>
      <c r="MBZ1" s="292"/>
      <c r="MCA1" s="292"/>
      <c r="MCB1" s="292"/>
      <c r="MCC1" s="292"/>
      <c r="MCD1" s="292"/>
      <c r="MCE1" s="292"/>
      <c r="MCF1" s="292"/>
      <c r="MCG1" s="292"/>
      <c r="MCH1" s="292"/>
      <c r="MCI1" s="292"/>
      <c r="MCJ1" s="292"/>
      <c r="MCK1" s="292"/>
      <c r="MCL1" s="292"/>
      <c r="MCM1" s="292"/>
      <c r="MCN1" s="292"/>
      <c r="MCO1" s="292"/>
      <c r="MCP1" s="292"/>
      <c r="MCQ1" s="292"/>
      <c r="MCR1" s="292"/>
      <c r="MCS1" s="292"/>
      <c r="MCT1" s="292"/>
      <c r="MCU1" s="292"/>
      <c r="MCV1" s="292"/>
      <c r="MCW1" s="292"/>
      <c r="MCX1" s="292"/>
      <c r="MCY1" s="292"/>
      <c r="MCZ1" s="292"/>
      <c r="MDA1" s="292"/>
      <c r="MDB1" s="292"/>
      <c r="MDC1" s="292"/>
      <c r="MDD1" s="292"/>
      <c r="MDE1" s="292"/>
      <c r="MDF1" s="292"/>
      <c r="MDG1" s="292"/>
      <c r="MDH1" s="292"/>
      <c r="MDI1" s="292"/>
      <c r="MDJ1" s="292"/>
      <c r="MDK1" s="292"/>
      <c r="MDL1" s="292"/>
      <c r="MDM1" s="292"/>
      <c r="MDN1" s="292"/>
      <c r="MDO1" s="292"/>
      <c r="MDP1" s="292"/>
      <c r="MDQ1" s="292"/>
      <c r="MDR1" s="292"/>
      <c r="MDS1" s="292"/>
      <c r="MDT1" s="292"/>
      <c r="MDU1" s="292"/>
      <c r="MDV1" s="292"/>
      <c r="MDW1" s="292"/>
      <c r="MDX1" s="292"/>
      <c r="MDY1" s="292"/>
      <c r="MDZ1" s="292"/>
      <c r="MEA1" s="292"/>
      <c r="MEB1" s="292"/>
      <c r="MEC1" s="292"/>
      <c r="MED1" s="292"/>
      <c r="MEE1" s="292"/>
      <c r="MEF1" s="292"/>
      <c r="MEG1" s="292"/>
      <c r="MEH1" s="292"/>
      <c r="MEI1" s="292"/>
      <c r="MEJ1" s="292"/>
      <c r="MEK1" s="292"/>
      <c r="MEL1" s="292"/>
      <c r="MEM1" s="292"/>
      <c r="MEN1" s="292"/>
      <c r="MEO1" s="292"/>
      <c r="MEP1" s="292"/>
      <c r="MEQ1" s="292"/>
      <c r="MER1" s="292"/>
      <c r="MES1" s="292"/>
      <c r="MET1" s="292"/>
      <c r="MEU1" s="292"/>
      <c r="MEV1" s="292"/>
      <c r="MEW1" s="292"/>
      <c r="MEX1" s="292"/>
      <c r="MEY1" s="292"/>
      <c r="MEZ1" s="292"/>
      <c r="MFA1" s="292"/>
      <c r="MFB1" s="292"/>
      <c r="MFC1" s="292"/>
      <c r="MFD1" s="292"/>
      <c r="MFE1" s="292"/>
      <c r="MFF1" s="292"/>
      <c r="MFG1" s="292"/>
      <c r="MFH1" s="292"/>
      <c r="MFI1" s="292"/>
      <c r="MFJ1" s="292"/>
      <c r="MFK1" s="292"/>
      <c r="MFL1" s="292"/>
      <c r="MFM1" s="292"/>
      <c r="MFN1" s="292"/>
      <c r="MFO1" s="292"/>
      <c r="MFP1" s="292"/>
      <c r="MFQ1" s="292"/>
      <c r="MFR1" s="292"/>
      <c r="MFS1" s="292"/>
      <c r="MFT1" s="292"/>
      <c r="MFU1" s="292"/>
      <c r="MFV1" s="292"/>
      <c r="MFW1" s="292"/>
      <c r="MFX1" s="292"/>
      <c r="MFY1" s="292"/>
      <c r="MFZ1" s="292"/>
      <c r="MGA1" s="292"/>
      <c r="MGB1" s="292"/>
      <c r="MGC1" s="292"/>
      <c r="MGD1" s="292"/>
      <c r="MGE1" s="292"/>
      <c r="MGF1" s="292"/>
      <c r="MGG1" s="292"/>
      <c r="MGH1" s="292"/>
      <c r="MGI1" s="292"/>
      <c r="MGJ1" s="292"/>
      <c r="MGK1" s="292"/>
      <c r="MGL1" s="292"/>
      <c r="MGM1" s="292"/>
      <c r="MGN1" s="292"/>
      <c r="MGO1" s="292"/>
      <c r="MGP1" s="292"/>
      <c r="MGQ1" s="292"/>
      <c r="MGR1" s="292"/>
      <c r="MGS1" s="292"/>
      <c r="MGT1" s="292"/>
      <c r="MGU1" s="292"/>
      <c r="MGV1" s="292"/>
      <c r="MGW1" s="292"/>
      <c r="MGX1" s="292"/>
      <c r="MGY1" s="292"/>
      <c r="MGZ1" s="292"/>
      <c r="MHA1" s="292"/>
      <c r="MHB1" s="292"/>
      <c r="MHC1" s="292"/>
      <c r="MHD1" s="292"/>
      <c r="MHE1" s="292"/>
      <c r="MHF1" s="292"/>
      <c r="MHG1" s="292"/>
      <c r="MHH1" s="292"/>
      <c r="MHI1" s="292"/>
      <c r="MHJ1" s="292"/>
      <c r="MHK1" s="292"/>
      <c r="MHL1" s="292"/>
      <c r="MHM1" s="292"/>
      <c r="MHN1" s="292"/>
      <c r="MHO1" s="292"/>
      <c r="MHP1" s="292"/>
      <c r="MHQ1" s="292"/>
      <c r="MHR1" s="292"/>
      <c r="MHS1" s="292"/>
      <c r="MHT1" s="292"/>
      <c r="MHU1" s="292"/>
      <c r="MHV1" s="292"/>
      <c r="MHW1" s="292"/>
      <c r="MHX1" s="292"/>
      <c r="MHY1" s="292"/>
      <c r="MHZ1" s="292"/>
      <c r="MIA1" s="292"/>
      <c r="MIB1" s="292"/>
      <c r="MIC1" s="292"/>
      <c r="MID1" s="292"/>
      <c r="MIE1" s="292"/>
      <c r="MIF1" s="292"/>
      <c r="MIG1" s="292"/>
      <c r="MIH1" s="292"/>
      <c r="MII1" s="292"/>
      <c r="MIJ1" s="292"/>
      <c r="MIK1" s="292"/>
      <c r="MIL1" s="292"/>
      <c r="MIM1" s="292"/>
      <c r="MIN1" s="292"/>
      <c r="MIO1" s="292"/>
      <c r="MIP1" s="292"/>
      <c r="MIQ1" s="292"/>
      <c r="MIR1" s="292"/>
      <c r="MIS1" s="292"/>
      <c r="MIT1" s="292"/>
      <c r="MIU1" s="292"/>
      <c r="MIV1" s="292"/>
      <c r="MIW1" s="292"/>
      <c r="MIX1" s="292"/>
      <c r="MIY1" s="292"/>
      <c r="MIZ1" s="292"/>
      <c r="MJA1" s="292"/>
      <c r="MJB1" s="292"/>
      <c r="MJC1" s="292"/>
      <c r="MJD1" s="292"/>
      <c r="MJE1" s="292"/>
      <c r="MJF1" s="292"/>
      <c r="MJG1" s="292"/>
      <c r="MJH1" s="292"/>
      <c r="MJI1" s="292"/>
      <c r="MJJ1" s="292"/>
      <c r="MJK1" s="292"/>
      <c r="MJL1" s="292"/>
      <c r="MJM1" s="292"/>
      <c r="MJN1" s="292"/>
      <c r="MJO1" s="292"/>
      <c r="MJP1" s="292"/>
      <c r="MJQ1" s="292"/>
      <c r="MJR1" s="292"/>
      <c r="MJS1" s="292"/>
      <c r="MJT1" s="292"/>
      <c r="MJU1" s="292"/>
      <c r="MJV1" s="292"/>
      <c r="MJW1" s="292"/>
      <c r="MJX1" s="292"/>
      <c r="MJY1" s="292"/>
      <c r="MJZ1" s="292"/>
      <c r="MKA1" s="292"/>
      <c r="MKB1" s="292"/>
      <c r="MKC1" s="292"/>
      <c r="MKD1" s="292"/>
      <c r="MKE1" s="292"/>
      <c r="MKF1" s="292"/>
      <c r="MKG1" s="292"/>
      <c r="MKH1" s="292"/>
      <c r="MKI1" s="292"/>
      <c r="MKJ1" s="292"/>
      <c r="MKK1" s="292"/>
      <c r="MKL1" s="292"/>
      <c r="MKM1" s="292"/>
      <c r="MKN1" s="292"/>
      <c r="MKO1" s="292"/>
      <c r="MKP1" s="292"/>
      <c r="MKQ1" s="292"/>
      <c r="MKR1" s="292"/>
      <c r="MKS1" s="292"/>
      <c r="MKT1" s="292"/>
      <c r="MKU1" s="292"/>
      <c r="MKV1" s="292"/>
      <c r="MKW1" s="292"/>
      <c r="MKX1" s="292"/>
      <c r="MKY1" s="292"/>
      <c r="MKZ1" s="292"/>
      <c r="MLA1" s="292"/>
      <c r="MLB1" s="292"/>
      <c r="MLC1" s="292"/>
      <c r="MLD1" s="292"/>
      <c r="MLE1" s="292"/>
      <c r="MLF1" s="292"/>
      <c r="MLG1" s="292"/>
      <c r="MLH1" s="292"/>
      <c r="MLI1" s="292"/>
      <c r="MLJ1" s="292"/>
      <c r="MLK1" s="292"/>
      <c r="MLL1" s="292"/>
      <c r="MLM1" s="292"/>
      <c r="MLN1" s="292"/>
      <c r="MLO1" s="292"/>
      <c r="MLP1" s="292"/>
      <c r="MLQ1" s="292"/>
      <c r="MLR1" s="292"/>
      <c r="MLS1" s="292"/>
      <c r="MLT1" s="292"/>
      <c r="MLU1" s="292"/>
      <c r="MLV1" s="292"/>
      <c r="MLW1" s="292"/>
      <c r="MLX1" s="292"/>
      <c r="MLY1" s="292"/>
      <c r="MLZ1" s="292"/>
      <c r="MMA1" s="292"/>
      <c r="MMB1" s="292"/>
      <c r="MMC1" s="292"/>
      <c r="MMD1" s="292"/>
      <c r="MME1" s="292"/>
      <c r="MMF1" s="292"/>
      <c r="MMG1" s="292"/>
      <c r="MMH1" s="292"/>
      <c r="MMI1" s="292"/>
      <c r="MMJ1" s="292"/>
      <c r="MMK1" s="292"/>
      <c r="MML1" s="292"/>
      <c r="MMM1" s="292"/>
      <c r="MMN1" s="292"/>
      <c r="MMO1" s="292"/>
      <c r="MMP1" s="292"/>
      <c r="MMQ1" s="292"/>
      <c r="MMR1" s="292"/>
      <c r="MMS1" s="292"/>
      <c r="MMT1" s="292"/>
      <c r="MMU1" s="292"/>
      <c r="MMV1" s="292"/>
      <c r="MMW1" s="292"/>
      <c r="MMX1" s="292"/>
      <c r="MMY1" s="292"/>
      <c r="MMZ1" s="292"/>
      <c r="MNA1" s="292"/>
      <c r="MNB1" s="292"/>
      <c r="MNC1" s="292"/>
      <c r="MND1" s="292"/>
      <c r="MNE1" s="292"/>
      <c r="MNF1" s="292"/>
      <c r="MNG1" s="292"/>
      <c r="MNH1" s="292"/>
      <c r="MNI1" s="292"/>
      <c r="MNJ1" s="292"/>
      <c r="MNK1" s="292"/>
      <c r="MNL1" s="292"/>
      <c r="MNM1" s="292"/>
      <c r="MNN1" s="292"/>
      <c r="MNO1" s="292"/>
      <c r="MNP1" s="292"/>
      <c r="MNQ1" s="292"/>
      <c r="MNR1" s="292"/>
      <c r="MNS1" s="292"/>
      <c r="MNT1" s="292"/>
      <c r="MNU1" s="292"/>
      <c r="MNV1" s="292"/>
      <c r="MNW1" s="292"/>
      <c r="MNX1" s="292"/>
      <c r="MNY1" s="292"/>
      <c r="MNZ1" s="292"/>
      <c r="MOA1" s="292"/>
      <c r="MOB1" s="292"/>
      <c r="MOC1" s="292"/>
      <c r="MOD1" s="292"/>
      <c r="MOE1" s="292"/>
      <c r="MOF1" s="292"/>
      <c r="MOG1" s="292"/>
      <c r="MOH1" s="292"/>
      <c r="MOI1" s="292"/>
      <c r="MOJ1" s="292"/>
      <c r="MOK1" s="292"/>
      <c r="MOL1" s="292"/>
      <c r="MOM1" s="292"/>
      <c r="MON1" s="292"/>
      <c r="MOO1" s="292"/>
      <c r="MOP1" s="292"/>
      <c r="MOQ1" s="292"/>
      <c r="MOR1" s="292"/>
      <c r="MOS1" s="292"/>
      <c r="MOT1" s="292"/>
      <c r="MOU1" s="292"/>
      <c r="MOV1" s="292"/>
      <c r="MOW1" s="292"/>
      <c r="MOX1" s="292"/>
      <c r="MOY1" s="292"/>
      <c r="MOZ1" s="292"/>
      <c r="MPA1" s="292"/>
      <c r="MPB1" s="292"/>
      <c r="MPC1" s="292"/>
      <c r="MPD1" s="292"/>
      <c r="MPE1" s="292"/>
      <c r="MPF1" s="292"/>
      <c r="MPG1" s="292"/>
      <c r="MPH1" s="292"/>
      <c r="MPI1" s="292"/>
      <c r="MPJ1" s="292"/>
      <c r="MPK1" s="292"/>
      <c r="MPL1" s="292"/>
      <c r="MPM1" s="292"/>
      <c r="MPN1" s="292"/>
      <c r="MPO1" s="292"/>
      <c r="MPP1" s="292"/>
      <c r="MPQ1" s="292"/>
      <c r="MPR1" s="292"/>
      <c r="MPS1" s="292"/>
      <c r="MPT1" s="292"/>
      <c r="MPU1" s="292"/>
      <c r="MPV1" s="292"/>
      <c r="MPW1" s="292"/>
      <c r="MPX1" s="292"/>
      <c r="MPY1" s="292"/>
      <c r="MPZ1" s="292"/>
      <c r="MQA1" s="292"/>
      <c r="MQB1" s="292"/>
      <c r="MQC1" s="292"/>
      <c r="MQD1" s="292"/>
      <c r="MQE1" s="292"/>
      <c r="MQF1" s="292"/>
      <c r="MQG1" s="292"/>
      <c r="MQH1" s="292"/>
      <c r="MQI1" s="292"/>
      <c r="MQJ1" s="292"/>
      <c r="MQK1" s="292"/>
      <c r="MQL1" s="292"/>
      <c r="MQM1" s="292"/>
      <c r="MQN1" s="292"/>
      <c r="MQO1" s="292"/>
      <c r="MQP1" s="292"/>
      <c r="MQQ1" s="292"/>
      <c r="MQR1" s="292"/>
      <c r="MQS1" s="292"/>
      <c r="MQT1" s="292"/>
      <c r="MQU1" s="292"/>
      <c r="MQV1" s="292"/>
      <c r="MQW1" s="292"/>
      <c r="MQX1" s="292"/>
      <c r="MQY1" s="292"/>
      <c r="MQZ1" s="292"/>
      <c r="MRA1" s="292"/>
      <c r="MRB1" s="292"/>
      <c r="MRC1" s="292"/>
      <c r="MRD1" s="292"/>
      <c r="MRE1" s="292"/>
      <c r="MRF1" s="292"/>
      <c r="MRG1" s="292"/>
      <c r="MRH1" s="292"/>
      <c r="MRI1" s="292"/>
      <c r="MRJ1" s="292"/>
      <c r="MRK1" s="292"/>
      <c r="MRL1" s="292"/>
      <c r="MRM1" s="292"/>
      <c r="MRN1" s="292"/>
      <c r="MRO1" s="292"/>
      <c r="MRP1" s="292"/>
      <c r="MRQ1" s="292"/>
      <c r="MRR1" s="292"/>
      <c r="MRS1" s="292"/>
      <c r="MRT1" s="292"/>
      <c r="MRU1" s="292"/>
      <c r="MRV1" s="292"/>
      <c r="MRW1" s="292"/>
      <c r="MRX1" s="292"/>
      <c r="MRY1" s="292"/>
      <c r="MRZ1" s="292"/>
      <c r="MSA1" s="292"/>
      <c r="MSB1" s="292"/>
      <c r="MSC1" s="292"/>
      <c r="MSD1" s="292"/>
      <c r="MSE1" s="292"/>
      <c r="MSF1" s="292"/>
      <c r="MSG1" s="292"/>
      <c r="MSH1" s="292"/>
      <c r="MSI1" s="292"/>
      <c r="MSJ1" s="292"/>
      <c r="MSK1" s="292"/>
      <c r="MSL1" s="292"/>
      <c r="MSM1" s="292"/>
      <c r="MSN1" s="292"/>
      <c r="MSO1" s="292"/>
      <c r="MSP1" s="292"/>
      <c r="MSQ1" s="292"/>
      <c r="MSR1" s="292"/>
      <c r="MSS1" s="292"/>
      <c r="MST1" s="292"/>
      <c r="MSU1" s="292"/>
      <c r="MSV1" s="292"/>
      <c r="MSW1" s="292"/>
      <c r="MSX1" s="292"/>
      <c r="MSY1" s="292"/>
      <c r="MSZ1" s="292"/>
      <c r="MTA1" s="292"/>
      <c r="MTB1" s="292"/>
      <c r="MTC1" s="292"/>
      <c r="MTD1" s="292"/>
      <c r="MTE1" s="292"/>
      <c r="MTF1" s="292"/>
      <c r="MTG1" s="292"/>
      <c r="MTH1" s="292"/>
      <c r="MTI1" s="292"/>
      <c r="MTJ1" s="292"/>
      <c r="MTK1" s="292"/>
      <c r="MTL1" s="292"/>
      <c r="MTM1" s="292"/>
      <c r="MTN1" s="292"/>
      <c r="MTO1" s="292"/>
      <c r="MTP1" s="292"/>
      <c r="MTQ1" s="292"/>
      <c r="MTR1" s="292"/>
      <c r="MTS1" s="292"/>
      <c r="MTT1" s="292"/>
      <c r="MTU1" s="292"/>
      <c r="MTV1" s="292"/>
      <c r="MTW1" s="292"/>
      <c r="MTX1" s="292"/>
      <c r="MTY1" s="292"/>
      <c r="MTZ1" s="292"/>
      <c r="MUA1" s="292"/>
      <c r="MUB1" s="292"/>
      <c r="MUC1" s="292"/>
      <c r="MUD1" s="292"/>
      <c r="MUE1" s="292"/>
      <c r="MUF1" s="292"/>
      <c r="MUG1" s="292"/>
      <c r="MUH1" s="292"/>
      <c r="MUI1" s="292"/>
      <c r="MUJ1" s="292"/>
      <c r="MUK1" s="292"/>
      <c r="MUL1" s="292"/>
      <c r="MUM1" s="292"/>
      <c r="MUN1" s="292"/>
      <c r="MUO1" s="292"/>
      <c r="MUP1" s="292"/>
      <c r="MUQ1" s="292"/>
      <c r="MUR1" s="292"/>
      <c r="MUS1" s="292"/>
      <c r="MUT1" s="292"/>
      <c r="MUU1" s="292"/>
      <c r="MUV1" s="292"/>
      <c r="MUW1" s="292"/>
      <c r="MUX1" s="292"/>
      <c r="MUY1" s="292"/>
      <c r="MUZ1" s="292"/>
      <c r="MVA1" s="292"/>
      <c r="MVB1" s="292"/>
      <c r="MVC1" s="292"/>
      <c r="MVD1" s="292"/>
      <c r="MVE1" s="292"/>
      <c r="MVF1" s="292"/>
      <c r="MVG1" s="292"/>
      <c r="MVH1" s="292"/>
      <c r="MVI1" s="292"/>
      <c r="MVJ1" s="292"/>
      <c r="MVK1" s="292"/>
      <c r="MVL1" s="292"/>
      <c r="MVM1" s="292"/>
      <c r="MVN1" s="292"/>
      <c r="MVO1" s="292"/>
      <c r="MVP1" s="292"/>
      <c r="MVQ1" s="292"/>
      <c r="MVR1" s="292"/>
      <c r="MVS1" s="292"/>
      <c r="MVT1" s="292"/>
      <c r="MVU1" s="292"/>
      <c r="MVV1" s="292"/>
      <c r="MVW1" s="292"/>
      <c r="MVX1" s="292"/>
      <c r="MVY1" s="292"/>
      <c r="MVZ1" s="292"/>
      <c r="MWA1" s="292"/>
      <c r="MWB1" s="292"/>
      <c r="MWC1" s="292"/>
      <c r="MWD1" s="292"/>
      <c r="MWE1" s="292"/>
      <c r="MWF1" s="292"/>
      <c r="MWG1" s="292"/>
      <c r="MWH1" s="292"/>
      <c r="MWI1" s="292"/>
      <c r="MWJ1" s="292"/>
      <c r="MWK1" s="292"/>
      <c r="MWL1" s="292"/>
      <c r="MWM1" s="292"/>
      <c r="MWN1" s="292"/>
      <c r="MWO1" s="292"/>
      <c r="MWP1" s="292"/>
      <c r="MWQ1" s="292"/>
      <c r="MWR1" s="292"/>
      <c r="MWS1" s="292"/>
      <c r="MWT1" s="292"/>
      <c r="MWU1" s="292"/>
      <c r="MWV1" s="292"/>
      <c r="MWW1" s="292"/>
      <c r="MWX1" s="292"/>
      <c r="MWY1" s="292"/>
      <c r="MWZ1" s="292"/>
      <c r="MXA1" s="292"/>
      <c r="MXB1" s="292"/>
      <c r="MXC1" s="292"/>
      <c r="MXD1" s="292"/>
      <c r="MXE1" s="292"/>
      <c r="MXF1" s="292"/>
      <c r="MXG1" s="292"/>
      <c r="MXH1" s="292"/>
      <c r="MXI1" s="292"/>
      <c r="MXJ1" s="292"/>
      <c r="MXK1" s="292"/>
      <c r="MXL1" s="292"/>
      <c r="MXM1" s="292"/>
      <c r="MXN1" s="292"/>
      <c r="MXO1" s="292"/>
      <c r="MXP1" s="292"/>
      <c r="MXQ1" s="292"/>
      <c r="MXR1" s="292"/>
      <c r="MXS1" s="292"/>
      <c r="MXT1" s="292"/>
      <c r="MXU1" s="292"/>
      <c r="MXV1" s="292"/>
      <c r="MXW1" s="292"/>
      <c r="MXX1" s="292"/>
      <c r="MXY1" s="292"/>
      <c r="MXZ1" s="292"/>
      <c r="MYA1" s="292"/>
      <c r="MYB1" s="292"/>
      <c r="MYC1" s="292"/>
      <c r="MYD1" s="292"/>
      <c r="MYE1" s="292"/>
      <c r="MYF1" s="292"/>
      <c r="MYG1" s="292"/>
      <c r="MYH1" s="292"/>
      <c r="MYI1" s="292"/>
      <c r="MYJ1" s="292"/>
      <c r="MYK1" s="292"/>
      <c r="MYL1" s="292"/>
      <c r="MYM1" s="292"/>
      <c r="MYN1" s="292"/>
      <c r="MYO1" s="292"/>
      <c r="MYP1" s="292"/>
      <c r="MYQ1" s="292"/>
      <c r="MYR1" s="292"/>
      <c r="MYS1" s="292"/>
      <c r="MYT1" s="292"/>
      <c r="MYU1" s="292"/>
      <c r="MYV1" s="292"/>
      <c r="MYW1" s="292"/>
      <c r="MYX1" s="292"/>
      <c r="MYY1" s="292"/>
      <c r="MYZ1" s="292"/>
      <c r="MZA1" s="292"/>
      <c r="MZB1" s="292"/>
      <c r="MZC1" s="292"/>
      <c r="MZD1" s="292"/>
      <c r="MZE1" s="292"/>
      <c r="MZF1" s="292"/>
      <c r="MZG1" s="292"/>
      <c r="MZH1" s="292"/>
      <c r="MZI1" s="292"/>
      <c r="MZJ1" s="292"/>
      <c r="MZK1" s="292"/>
      <c r="MZL1" s="292"/>
      <c r="MZM1" s="292"/>
      <c r="MZN1" s="292"/>
      <c r="MZO1" s="292"/>
      <c r="MZP1" s="292"/>
      <c r="MZQ1" s="292"/>
      <c r="MZR1" s="292"/>
      <c r="MZS1" s="292"/>
      <c r="MZT1" s="292"/>
      <c r="MZU1" s="292"/>
      <c r="MZV1" s="292"/>
      <c r="MZW1" s="292"/>
      <c r="MZX1" s="292"/>
      <c r="MZY1" s="292"/>
      <c r="MZZ1" s="292"/>
      <c r="NAA1" s="292"/>
      <c r="NAB1" s="292"/>
      <c r="NAC1" s="292"/>
      <c r="NAD1" s="292"/>
      <c r="NAE1" s="292"/>
      <c r="NAF1" s="292"/>
      <c r="NAG1" s="292"/>
      <c r="NAH1" s="292"/>
      <c r="NAI1" s="292"/>
      <c r="NAJ1" s="292"/>
      <c r="NAK1" s="292"/>
      <c r="NAL1" s="292"/>
      <c r="NAM1" s="292"/>
      <c r="NAN1" s="292"/>
      <c r="NAO1" s="292"/>
      <c r="NAP1" s="292"/>
      <c r="NAQ1" s="292"/>
      <c r="NAR1" s="292"/>
      <c r="NAS1" s="292"/>
      <c r="NAT1" s="292"/>
      <c r="NAU1" s="292"/>
      <c r="NAV1" s="292"/>
      <c r="NAW1" s="292"/>
      <c r="NAX1" s="292"/>
      <c r="NAY1" s="292"/>
      <c r="NAZ1" s="292"/>
      <c r="NBA1" s="292"/>
      <c r="NBB1" s="292"/>
      <c r="NBC1" s="292"/>
      <c r="NBD1" s="292"/>
      <c r="NBE1" s="292"/>
      <c r="NBF1" s="292"/>
      <c r="NBG1" s="292"/>
      <c r="NBH1" s="292"/>
      <c r="NBI1" s="292"/>
      <c r="NBJ1" s="292"/>
      <c r="NBK1" s="292"/>
      <c r="NBL1" s="292"/>
      <c r="NBM1" s="292"/>
      <c r="NBN1" s="292"/>
      <c r="NBO1" s="292"/>
      <c r="NBP1" s="292"/>
      <c r="NBQ1" s="292"/>
      <c r="NBR1" s="292"/>
      <c r="NBS1" s="292"/>
      <c r="NBT1" s="292"/>
      <c r="NBU1" s="292"/>
      <c r="NBV1" s="292"/>
      <c r="NBW1" s="292"/>
      <c r="NBX1" s="292"/>
      <c r="NBY1" s="292"/>
      <c r="NBZ1" s="292"/>
      <c r="NCA1" s="292"/>
      <c r="NCB1" s="292"/>
      <c r="NCC1" s="292"/>
      <c r="NCD1" s="292"/>
      <c r="NCE1" s="292"/>
      <c r="NCF1" s="292"/>
      <c r="NCG1" s="292"/>
      <c r="NCH1" s="292"/>
      <c r="NCI1" s="292"/>
      <c r="NCJ1" s="292"/>
      <c r="NCK1" s="292"/>
      <c r="NCL1" s="292"/>
      <c r="NCM1" s="292"/>
      <c r="NCN1" s="292"/>
      <c r="NCO1" s="292"/>
      <c r="NCP1" s="292"/>
      <c r="NCQ1" s="292"/>
      <c r="NCR1" s="292"/>
      <c r="NCS1" s="292"/>
      <c r="NCT1" s="292"/>
      <c r="NCU1" s="292"/>
      <c r="NCV1" s="292"/>
      <c r="NCW1" s="292"/>
      <c r="NCX1" s="292"/>
      <c r="NCY1" s="292"/>
      <c r="NCZ1" s="292"/>
      <c r="NDA1" s="292"/>
      <c r="NDB1" s="292"/>
      <c r="NDC1" s="292"/>
      <c r="NDD1" s="292"/>
      <c r="NDE1" s="292"/>
      <c r="NDF1" s="292"/>
      <c r="NDG1" s="292"/>
      <c r="NDH1" s="292"/>
      <c r="NDI1" s="292"/>
      <c r="NDJ1" s="292"/>
      <c r="NDK1" s="292"/>
      <c r="NDL1" s="292"/>
      <c r="NDM1" s="292"/>
      <c r="NDN1" s="292"/>
      <c r="NDO1" s="292"/>
      <c r="NDP1" s="292"/>
      <c r="NDQ1" s="292"/>
      <c r="NDR1" s="292"/>
      <c r="NDS1" s="292"/>
      <c r="NDT1" s="292"/>
      <c r="NDU1" s="292"/>
      <c r="NDV1" s="292"/>
      <c r="NDW1" s="292"/>
      <c r="NDX1" s="292"/>
      <c r="NDY1" s="292"/>
      <c r="NDZ1" s="292"/>
      <c r="NEA1" s="292"/>
      <c r="NEB1" s="292"/>
      <c r="NEC1" s="292"/>
      <c r="NED1" s="292"/>
      <c r="NEE1" s="292"/>
      <c r="NEF1" s="292"/>
      <c r="NEG1" s="292"/>
      <c r="NEH1" s="292"/>
      <c r="NEI1" s="292"/>
      <c r="NEJ1" s="292"/>
      <c r="NEK1" s="292"/>
      <c r="NEL1" s="292"/>
      <c r="NEM1" s="292"/>
      <c r="NEN1" s="292"/>
      <c r="NEO1" s="292"/>
      <c r="NEP1" s="292"/>
      <c r="NEQ1" s="292"/>
      <c r="NER1" s="292"/>
      <c r="NES1" s="292"/>
      <c r="NET1" s="292"/>
      <c r="NEU1" s="292"/>
      <c r="NEV1" s="292"/>
      <c r="NEW1" s="292"/>
      <c r="NEX1" s="292"/>
      <c r="NEY1" s="292"/>
      <c r="NEZ1" s="292"/>
      <c r="NFA1" s="292"/>
      <c r="NFB1" s="292"/>
      <c r="NFC1" s="292"/>
      <c r="NFD1" s="292"/>
      <c r="NFE1" s="292"/>
      <c r="NFF1" s="292"/>
      <c r="NFG1" s="292"/>
      <c r="NFH1" s="292"/>
      <c r="NFI1" s="292"/>
      <c r="NFJ1" s="292"/>
      <c r="NFK1" s="292"/>
      <c r="NFL1" s="292"/>
      <c r="NFM1" s="292"/>
      <c r="NFN1" s="292"/>
      <c r="NFO1" s="292"/>
      <c r="NFP1" s="292"/>
      <c r="NFQ1" s="292"/>
      <c r="NFR1" s="292"/>
      <c r="NFS1" s="292"/>
      <c r="NFT1" s="292"/>
      <c r="NFU1" s="292"/>
      <c r="NFV1" s="292"/>
      <c r="NFW1" s="292"/>
      <c r="NFX1" s="292"/>
      <c r="NFY1" s="292"/>
      <c r="NFZ1" s="292"/>
      <c r="NGA1" s="292"/>
      <c r="NGB1" s="292"/>
      <c r="NGC1" s="292"/>
      <c r="NGD1" s="292"/>
      <c r="NGE1" s="292"/>
      <c r="NGF1" s="292"/>
      <c r="NGG1" s="292"/>
      <c r="NGH1" s="292"/>
      <c r="NGI1" s="292"/>
      <c r="NGJ1" s="292"/>
      <c r="NGK1" s="292"/>
      <c r="NGL1" s="292"/>
      <c r="NGM1" s="292"/>
      <c r="NGN1" s="292"/>
      <c r="NGO1" s="292"/>
      <c r="NGP1" s="292"/>
      <c r="NGQ1" s="292"/>
      <c r="NGR1" s="292"/>
      <c r="NGS1" s="292"/>
      <c r="NGT1" s="292"/>
      <c r="NGU1" s="292"/>
      <c r="NGV1" s="292"/>
      <c r="NGW1" s="292"/>
      <c r="NGX1" s="292"/>
      <c r="NGY1" s="292"/>
      <c r="NGZ1" s="292"/>
      <c r="NHA1" s="292"/>
      <c r="NHB1" s="292"/>
      <c r="NHC1" s="292"/>
      <c r="NHD1" s="292"/>
      <c r="NHE1" s="292"/>
      <c r="NHF1" s="292"/>
      <c r="NHG1" s="292"/>
      <c r="NHH1" s="292"/>
      <c r="NHI1" s="292"/>
      <c r="NHJ1" s="292"/>
      <c r="NHK1" s="292"/>
      <c r="NHL1" s="292"/>
      <c r="NHM1" s="292"/>
      <c r="NHN1" s="292"/>
      <c r="NHO1" s="292"/>
      <c r="NHP1" s="292"/>
      <c r="NHQ1" s="292"/>
      <c r="NHR1" s="292"/>
      <c r="NHS1" s="292"/>
      <c r="NHT1" s="292"/>
      <c r="NHU1" s="292"/>
      <c r="NHV1" s="292"/>
      <c r="NHW1" s="292"/>
      <c r="NHX1" s="292"/>
      <c r="NHY1" s="292"/>
      <c r="NHZ1" s="292"/>
      <c r="NIA1" s="292"/>
      <c r="NIB1" s="292"/>
      <c r="NIC1" s="292"/>
      <c r="NID1" s="292"/>
      <c r="NIE1" s="292"/>
      <c r="NIF1" s="292"/>
      <c r="NIG1" s="292"/>
      <c r="NIH1" s="292"/>
      <c r="NII1" s="292"/>
      <c r="NIJ1" s="292"/>
      <c r="NIK1" s="292"/>
      <c r="NIL1" s="292"/>
      <c r="NIM1" s="292"/>
      <c r="NIN1" s="292"/>
      <c r="NIO1" s="292"/>
      <c r="NIP1" s="292"/>
      <c r="NIQ1" s="292"/>
      <c r="NIR1" s="292"/>
      <c r="NIS1" s="292"/>
      <c r="NIT1" s="292"/>
      <c r="NIU1" s="292"/>
      <c r="NIV1" s="292"/>
      <c r="NIW1" s="292"/>
      <c r="NIX1" s="292"/>
      <c r="NIY1" s="292"/>
      <c r="NIZ1" s="292"/>
      <c r="NJA1" s="292"/>
      <c r="NJB1" s="292"/>
      <c r="NJC1" s="292"/>
      <c r="NJD1" s="292"/>
      <c r="NJE1" s="292"/>
      <c r="NJF1" s="292"/>
      <c r="NJG1" s="292"/>
      <c r="NJH1" s="292"/>
      <c r="NJI1" s="292"/>
      <c r="NJJ1" s="292"/>
      <c r="NJK1" s="292"/>
      <c r="NJL1" s="292"/>
      <c r="NJM1" s="292"/>
      <c r="NJN1" s="292"/>
      <c r="NJO1" s="292"/>
      <c r="NJP1" s="292"/>
      <c r="NJQ1" s="292"/>
      <c r="NJR1" s="292"/>
      <c r="NJS1" s="292"/>
      <c r="NJT1" s="292"/>
      <c r="NJU1" s="292"/>
      <c r="NJV1" s="292"/>
      <c r="NJW1" s="292"/>
      <c r="NJX1" s="292"/>
      <c r="NJY1" s="292"/>
      <c r="NJZ1" s="292"/>
      <c r="NKA1" s="292"/>
      <c r="NKB1" s="292"/>
      <c r="NKC1" s="292"/>
      <c r="NKD1" s="292"/>
      <c r="NKE1" s="292"/>
      <c r="NKF1" s="292"/>
      <c r="NKG1" s="292"/>
      <c r="NKH1" s="292"/>
      <c r="NKI1" s="292"/>
      <c r="NKJ1" s="292"/>
      <c r="NKK1" s="292"/>
      <c r="NKL1" s="292"/>
      <c r="NKM1" s="292"/>
      <c r="NKN1" s="292"/>
      <c r="NKO1" s="292"/>
      <c r="NKP1" s="292"/>
      <c r="NKQ1" s="292"/>
      <c r="NKR1" s="292"/>
      <c r="NKS1" s="292"/>
      <c r="NKT1" s="292"/>
      <c r="NKU1" s="292"/>
      <c r="NKV1" s="292"/>
      <c r="NKW1" s="292"/>
      <c r="NKX1" s="292"/>
      <c r="NKY1" s="292"/>
      <c r="NKZ1" s="292"/>
      <c r="NLA1" s="292"/>
      <c r="NLB1" s="292"/>
      <c r="NLC1" s="292"/>
      <c r="NLD1" s="292"/>
      <c r="NLE1" s="292"/>
      <c r="NLF1" s="292"/>
      <c r="NLG1" s="292"/>
      <c r="NLH1" s="292"/>
      <c r="NLI1" s="292"/>
      <c r="NLJ1" s="292"/>
      <c r="NLK1" s="292"/>
      <c r="NLL1" s="292"/>
      <c r="NLM1" s="292"/>
      <c r="NLN1" s="292"/>
      <c r="NLO1" s="292"/>
      <c r="NLP1" s="292"/>
      <c r="NLQ1" s="292"/>
      <c r="NLR1" s="292"/>
      <c r="NLS1" s="292"/>
      <c r="NLT1" s="292"/>
      <c r="NLU1" s="292"/>
      <c r="NLV1" s="292"/>
      <c r="NLW1" s="292"/>
      <c r="NLX1" s="292"/>
      <c r="NLY1" s="292"/>
      <c r="NLZ1" s="292"/>
      <c r="NMA1" s="292"/>
      <c r="NMB1" s="292"/>
      <c r="NMC1" s="292"/>
      <c r="NMD1" s="292"/>
      <c r="NME1" s="292"/>
      <c r="NMF1" s="292"/>
      <c r="NMG1" s="292"/>
      <c r="NMH1" s="292"/>
      <c r="NMI1" s="292"/>
      <c r="NMJ1" s="292"/>
      <c r="NMK1" s="292"/>
      <c r="NML1" s="292"/>
      <c r="NMM1" s="292"/>
      <c r="NMN1" s="292"/>
      <c r="NMO1" s="292"/>
      <c r="NMP1" s="292"/>
      <c r="NMQ1" s="292"/>
      <c r="NMR1" s="292"/>
      <c r="NMS1" s="292"/>
      <c r="NMT1" s="292"/>
      <c r="NMU1" s="292"/>
      <c r="NMV1" s="292"/>
      <c r="NMW1" s="292"/>
      <c r="NMX1" s="292"/>
      <c r="NMY1" s="292"/>
      <c r="NMZ1" s="292"/>
      <c r="NNA1" s="292"/>
      <c r="NNB1" s="292"/>
      <c r="NNC1" s="292"/>
      <c r="NND1" s="292"/>
      <c r="NNE1" s="292"/>
      <c r="NNF1" s="292"/>
      <c r="NNG1" s="292"/>
      <c r="NNH1" s="292"/>
      <c r="NNI1" s="292"/>
      <c r="NNJ1" s="292"/>
      <c r="NNK1" s="292"/>
      <c r="NNL1" s="292"/>
      <c r="NNM1" s="292"/>
      <c r="NNN1" s="292"/>
      <c r="NNO1" s="292"/>
      <c r="NNP1" s="292"/>
      <c r="NNQ1" s="292"/>
      <c r="NNR1" s="292"/>
      <c r="NNS1" s="292"/>
      <c r="NNT1" s="292"/>
      <c r="NNU1" s="292"/>
      <c r="NNV1" s="292"/>
      <c r="NNW1" s="292"/>
      <c r="NNX1" s="292"/>
      <c r="NNY1" s="292"/>
      <c r="NNZ1" s="292"/>
      <c r="NOA1" s="292"/>
      <c r="NOB1" s="292"/>
      <c r="NOC1" s="292"/>
      <c r="NOD1" s="292"/>
      <c r="NOE1" s="292"/>
      <c r="NOF1" s="292"/>
      <c r="NOG1" s="292"/>
      <c r="NOH1" s="292"/>
      <c r="NOI1" s="292"/>
      <c r="NOJ1" s="292"/>
      <c r="NOK1" s="292"/>
      <c r="NOL1" s="292"/>
      <c r="NOM1" s="292"/>
      <c r="NON1" s="292"/>
      <c r="NOO1" s="292"/>
      <c r="NOP1" s="292"/>
      <c r="NOQ1" s="292"/>
      <c r="NOR1" s="292"/>
      <c r="NOS1" s="292"/>
      <c r="NOT1" s="292"/>
      <c r="NOU1" s="292"/>
      <c r="NOV1" s="292"/>
      <c r="NOW1" s="292"/>
      <c r="NOX1" s="292"/>
      <c r="NOY1" s="292"/>
      <c r="NOZ1" s="292"/>
      <c r="NPA1" s="292"/>
      <c r="NPB1" s="292"/>
      <c r="NPC1" s="292"/>
      <c r="NPD1" s="292"/>
      <c r="NPE1" s="292"/>
      <c r="NPF1" s="292"/>
      <c r="NPG1" s="292"/>
      <c r="NPH1" s="292"/>
      <c r="NPI1" s="292"/>
      <c r="NPJ1" s="292"/>
      <c r="NPK1" s="292"/>
      <c r="NPL1" s="292"/>
      <c r="NPM1" s="292"/>
      <c r="NPN1" s="292"/>
      <c r="NPO1" s="292"/>
      <c r="NPP1" s="292"/>
      <c r="NPQ1" s="292"/>
      <c r="NPR1" s="292"/>
      <c r="NPS1" s="292"/>
      <c r="NPT1" s="292"/>
      <c r="NPU1" s="292"/>
      <c r="NPV1" s="292"/>
      <c r="NPW1" s="292"/>
      <c r="NPX1" s="292"/>
      <c r="NPY1" s="292"/>
      <c r="NPZ1" s="292"/>
      <c r="NQA1" s="292"/>
      <c r="NQB1" s="292"/>
      <c r="NQC1" s="292"/>
      <c r="NQD1" s="292"/>
      <c r="NQE1" s="292"/>
      <c r="NQF1" s="292"/>
      <c r="NQG1" s="292"/>
      <c r="NQH1" s="292"/>
      <c r="NQI1" s="292"/>
      <c r="NQJ1" s="292"/>
      <c r="NQK1" s="292"/>
      <c r="NQL1" s="292"/>
      <c r="NQM1" s="292"/>
      <c r="NQN1" s="292"/>
      <c r="NQO1" s="292"/>
      <c r="NQP1" s="292"/>
      <c r="NQQ1" s="292"/>
      <c r="NQR1" s="292"/>
      <c r="NQS1" s="292"/>
      <c r="NQT1" s="292"/>
      <c r="NQU1" s="292"/>
      <c r="NQV1" s="292"/>
      <c r="NQW1" s="292"/>
      <c r="NQX1" s="292"/>
      <c r="NQY1" s="292"/>
      <c r="NQZ1" s="292"/>
      <c r="NRA1" s="292"/>
      <c r="NRB1" s="292"/>
      <c r="NRC1" s="292"/>
      <c r="NRD1" s="292"/>
      <c r="NRE1" s="292"/>
      <c r="NRF1" s="292"/>
      <c r="NRG1" s="292"/>
      <c r="NRH1" s="292"/>
      <c r="NRI1" s="292"/>
      <c r="NRJ1" s="292"/>
      <c r="NRK1" s="292"/>
      <c r="NRL1" s="292"/>
      <c r="NRM1" s="292"/>
      <c r="NRN1" s="292"/>
      <c r="NRO1" s="292"/>
      <c r="NRP1" s="292"/>
      <c r="NRQ1" s="292"/>
      <c r="NRR1" s="292"/>
      <c r="NRS1" s="292"/>
      <c r="NRT1" s="292"/>
      <c r="NRU1" s="292"/>
      <c r="NRV1" s="292"/>
      <c r="NRW1" s="292"/>
      <c r="NRX1" s="292"/>
      <c r="NRY1" s="292"/>
      <c r="NRZ1" s="292"/>
      <c r="NSA1" s="292"/>
      <c r="NSB1" s="292"/>
      <c r="NSC1" s="292"/>
      <c r="NSD1" s="292"/>
      <c r="NSE1" s="292"/>
      <c r="NSF1" s="292"/>
      <c r="NSG1" s="292"/>
      <c r="NSH1" s="292"/>
      <c r="NSI1" s="292"/>
      <c r="NSJ1" s="292"/>
      <c r="NSK1" s="292"/>
      <c r="NSL1" s="292"/>
      <c r="NSM1" s="292"/>
      <c r="NSN1" s="292"/>
      <c r="NSO1" s="292"/>
      <c r="NSP1" s="292"/>
      <c r="NSQ1" s="292"/>
      <c r="NSR1" s="292"/>
      <c r="NSS1" s="292"/>
      <c r="NST1" s="292"/>
      <c r="NSU1" s="292"/>
      <c r="NSV1" s="292"/>
      <c r="NSW1" s="292"/>
      <c r="NSX1" s="292"/>
      <c r="NSY1" s="292"/>
      <c r="NSZ1" s="292"/>
      <c r="NTA1" s="292"/>
      <c r="NTB1" s="292"/>
      <c r="NTC1" s="292"/>
      <c r="NTD1" s="292"/>
      <c r="NTE1" s="292"/>
      <c r="NTF1" s="292"/>
      <c r="NTG1" s="292"/>
      <c r="NTH1" s="292"/>
      <c r="NTI1" s="292"/>
      <c r="NTJ1" s="292"/>
      <c r="NTK1" s="292"/>
      <c r="NTL1" s="292"/>
      <c r="NTM1" s="292"/>
      <c r="NTN1" s="292"/>
      <c r="NTO1" s="292"/>
      <c r="NTP1" s="292"/>
      <c r="NTQ1" s="292"/>
      <c r="NTR1" s="292"/>
      <c r="NTS1" s="292"/>
      <c r="NTT1" s="292"/>
      <c r="NTU1" s="292"/>
      <c r="NTV1" s="292"/>
      <c r="NTW1" s="292"/>
      <c r="NTX1" s="292"/>
      <c r="NTY1" s="292"/>
      <c r="NTZ1" s="292"/>
      <c r="NUA1" s="292"/>
      <c r="NUB1" s="292"/>
      <c r="NUC1" s="292"/>
      <c r="NUD1" s="292"/>
      <c r="NUE1" s="292"/>
      <c r="NUF1" s="292"/>
      <c r="NUG1" s="292"/>
      <c r="NUH1" s="292"/>
      <c r="NUI1" s="292"/>
      <c r="NUJ1" s="292"/>
      <c r="NUK1" s="292"/>
      <c r="NUL1" s="292"/>
      <c r="NUM1" s="292"/>
      <c r="NUN1" s="292"/>
      <c r="NUO1" s="292"/>
      <c r="NUP1" s="292"/>
      <c r="NUQ1" s="292"/>
      <c r="NUR1" s="292"/>
      <c r="NUS1" s="292"/>
      <c r="NUT1" s="292"/>
      <c r="NUU1" s="292"/>
      <c r="NUV1" s="292"/>
      <c r="NUW1" s="292"/>
      <c r="NUX1" s="292"/>
      <c r="NUY1" s="292"/>
      <c r="NUZ1" s="292"/>
      <c r="NVA1" s="292"/>
      <c r="NVB1" s="292"/>
      <c r="NVC1" s="292"/>
      <c r="NVD1" s="292"/>
      <c r="NVE1" s="292"/>
      <c r="NVF1" s="292"/>
      <c r="NVG1" s="292"/>
      <c r="NVH1" s="292"/>
      <c r="NVI1" s="292"/>
      <c r="NVJ1" s="292"/>
      <c r="NVK1" s="292"/>
      <c r="NVL1" s="292"/>
      <c r="NVM1" s="292"/>
      <c r="NVN1" s="292"/>
      <c r="NVO1" s="292"/>
      <c r="NVP1" s="292"/>
      <c r="NVQ1" s="292"/>
      <c r="NVR1" s="292"/>
      <c r="NVS1" s="292"/>
      <c r="NVT1" s="292"/>
      <c r="NVU1" s="292"/>
      <c r="NVV1" s="292"/>
      <c r="NVW1" s="292"/>
      <c r="NVX1" s="292"/>
      <c r="NVY1" s="292"/>
      <c r="NVZ1" s="292"/>
      <c r="NWA1" s="292"/>
      <c r="NWB1" s="292"/>
      <c r="NWC1" s="292"/>
      <c r="NWD1" s="292"/>
      <c r="NWE1" s="292"/>
      <c r="NWF1" s="292"/>
      <c r="NWG1" s="292"/>
      <c r="NWH1" s="292"/>
      <c r="NWI1" s="292"/>
      <c r="NWJ1" s="292"/>
      <c r="NWK1" s="292"/>
      <c r="NWL1" s="292"/>
      <c r="NWM1" s="292"/>
      <c r="NWN1" s="292"/>
      <c r="NWO1" s="292"/>
      <c r="NWP1" s="292"/>
      <c r="NWQ1" s="292"/>
      <c r="NWR1" s="292"/>
      <c r="NWS1" s="292"/>
      <c r="NWT1" s="292"/>
      <c r="NWU1" s="292"/>
      <c r="NWV1" s="292"/>
      <c r="NWW1" s="292"/>
      <c r="NWX1" s="292"/>
      <c r="NWY1" s="292"/>
      <c r="NWZ1" s="292"/>
      <c r="NXA1" s="292"/>
      <c r="NXB1" s="292"/>
      <c r="NXC1" s="292"/>
      <c r="NXD1" s="292"/>
      <c r="NXE1" s="292"/>
      <c r="NXF1" s="292"/>
      <c r="NXG1" s="292"/>
      <c r="NXH1" s="292"/>
      <c r="NXI1" s="292"/>
      <c r="NXJ1" s="292"/>
      <c r="NXK1" s="292"/>
      <c r="NXL1" s="292"/>
      <c r="NXM1" s="292"/>
      <c r="NXN1" s="292"/>
      <c r="NXO1" s="292"/>
      <c r="NXP1" s="292"/>
      <c r="NXQ1" s="292"/>
      <c r="NXR1" s="292"/>
      <c r="NXS1" s="292"/>
      <c r="NXT1" s="292"/>
      <c r="NXU1" s="292"/>
      <c r="NXV1" s="292"/>
      <c r="NXW1" s="292"/>
      <c r="NXX1" s="292"/>
      <c r="NXY1" s="292"/>
      <c r="NXZ1" s="292"/>
      <c r="NYA1" s="292"/>
      <c r="NYB1" s="292"/>
      <c r="NYC1" s="292"/>
      <c r="NYD1" s="292"/>
      <c r="NYE1" s="292"/>
      <c r="NYF1" s="292"/>
      <c r="NYG1" s="292"/>
      <c r="NYH1" s="292"/>
      <c r="NYI1" s="292"/>
      <c r="NYJ1" s="292"/>
      <c r="NYK1" s="292"/>
      <c r="NYL1" s="292"/>
      <c r="NYM1" s="292"/>
      <c r="NYN1" s="292"/>
      <c r="NYO1" s="292"/>
      <c r="NYP1" s="292"/>
      <c r="NYQ1" s="292"/>
      <c r="NYR1" s="292"/>
      <c r="NYS1" s="292"/>
      <c r="NYT1" s="292"/>
      <c r="NYU1" s="292"/>
      <c r="NYV1" s="292"/>
      <c r="NYW1" s="292"/>
      <c r="NYX1" s="292"/>
      <c r="NYY1" s="292"/>
      <c r="NYZ1" s="292"/>
      <c r="NZA1" s="292"/>
      <c r="NZB1" s="292"/>
      <c r="NZC1" s="292"/>
      <c r="NZD1" s="292"/>
      <c r="NZE1" s="292"/>
      <c r="NZF1" s="292"/>
      <c r="NZG1" s="292"/>
      <c r="NZH1" s="292"/>
      <c r="NZI1" s="292"/>
      <c r="NZJ1" s="292"/>
      <c r="NZK1" s="292"/>
      <c r="NZL1" s="292"/>
      <c r="NZM1" s="292"/>
      <c r="NZN1" s="292"/>
      <c r="NZO1" s="292"/>
      <c r="NZP1" s="292"/>
      <c r="NZQ1" s="292"/>
      <c r="NZR1" s="292"/>
      <c r="NZS1" s="292"/>
      <c r="NZT1" s="292"/>
      <c r="NZU1" s="292"/>
      <c r="NZV1" s="292"/>
      <c r="NZW1" s="292"/>
      <c r="NZX1" s="292"/>
      <c r="NZY1" s="292"/>
      <c r="NZZ1" s="292"/>
      <c r="OAA1" s="292"/>
      <c r="OAB1" s="292"/>
      <c r="OAC1" s="292"/>
      <c r="OAD1" s="292"/>
      <c r="OAE1" s="292"/>
      <c r="OAF1" s="292"/>
      <c r="OAG1" s="292"/>
      <c r="OAH1" s="292"/>
      <c r="OAI1" s="292"/>
      <c r="OAJ1" s="292"/>
      <c r="OAK1" s="292"/>
      <c r="OAL1" s="292"/>
      <c r="OAM1" s="292"/>
      <c r="OAN1" s="292"/>
      <c r="OAO1" s="292"/>
      <c r="OAP1" s="292"/>
      <c r="OAQ1" s="292"/>
      <c r="OAR1" s="292"/>
      <c r="OAS1" s="292"/>
      <c r="OAT1" s="292"/>
      <c r="OAU1" s="292"/>
      <c r="OAV1" s="292"/>
      <c r="OAW1" s="292"/>
      <c r="OAX1" s="292"/>
      <c r="OAY1" s="292"/>
      <c r="OAZ1" s="292"/>
      <c r="OBA1" s="292"/>
      <c r="OBB1" s="292"/>
      <c r="OBC1" s="292"/>
      <c r="OBD1" s="292"/>
      <c r="OBE1" s="292"/>
      <c r="OBF1" s="292"/>
      <c r="OBG1" s="292"/>
      <c r="OBH1" s="292"/>
      <c r="OBI1" s="292"/>
      <c r="OBJ1" s="292"/>
      <c r="OBK1" s="292"/>
      <c r="OBL1" s="292"/>
      <c r="OBM1" s="292"/>
      <c r="OBN1" s="292"/>
      <c r="OBO1" s="292"/>
      <c r="OBP1" s="292"/>
      <c r="OBQ1" s="292"/>
      <c r="OBR1" s="292"/>
      <c r="OBS1" s="292"/>
      <c r="OBT1" s="292"/>
      <c r="OBU1" s="292"/>
      <c r="OBV1" s="292"/>
      <c r="OBW1" s="292"/>
      <c r="OBX1" s="292"/>
      <c r="OBY1" s="292"/>
      <c r="OBZ1" s="292"/>
      <c r="OCA1" s="292"/>
      <c r="OCB1" s="292"/>
      <c r="OCC1" s="292"/>
      <c r="OCD1" s="292"/>
      <c r="OCE1" s="292"/>
      <c r="OCF1" s="292"/>
      <c r="OCG1" s="292"/>
      <c r="OCH1" s="292"/>
      <c r="OCI1" s="292"/>
      <c r="OCJ1" s="292"/>
      <c r="OCK1" s="292"/>
      <c r="OCL1" s="292"/>
      <c r="OCM1" s="292"/>
      <c r="OCN1" s="292"/>
      <c r="OCO1" s="292"/>
      <c r="OCP1" s="292"/>
      <c r="OCQ1" s="292"/>
      <c r="OCR1" s="292"/>
      <c r="OCS1" s="292"/>
      <c r="OCT1" s="292"/>
      <c r="OCU1" s="292"/>
      <c r="OCV1" s="292"/>
      <c r="OCW1" s="292"/>
      <c r="OCX1" s="292"/>
      <c r="OCY1" s="292"/>
      <c r="OCZ1" s="292"/>
      <c r="ODA1" s="292"/>
      <c r="ODB1" s="292"/>
      <c r="ODC1" s="292"/>
      <c r="ODD1" s="292"/>
      <c r="ODE1" s="292"/>
      <c r="ODF1" s="292"/>
      <c r="ODG1" s="292"/>
      <c r="ODH1" s="292"/>
      <c r="ODI1" s="292"/>
      <c r="ODJ1" s="292"/>
      <c r="ODK1" s="292"/>
      <c r="ODL1" s="292"/>
      <c r="ODM1" s="292"/>
      <c r="ODN1" s="292"/>
      <c r="ODO1" s="292"/>
      <c r="ODP1" s="292"/>
      <c r="ODQ1" s="292"/>
      <c r="ODR1" s="292"/>
      <c r="ODS1" s="292"/>
      <c r="ODT1" s="292"/>
      <c r="ODU1" s="292"/>
      <c r="ODV1" s="292"/>
      <c r="ODW1" s="292"/>
      <c r="ODX1" s="292"/>
      <c r="ODY1" s="292"/>
      <c r="ODZ1" s="292"/>
      <c r="OEA1" s="292"/>
      <c r="OEB1" s="292"/>
      <c r="OEC1" s="292"/>
      <c r="OED1" s="292"/>
      <c r="OEE1" s="292"/>
      <c r="OEF1" s="292"/>
      <c r="OEG1" s="292"/>
      <c r="OEH1" s="292"/>
      <c r="OEI1" s="292"/>
      <c r="OEJ1" s="292"/>
      <c r="OEK1" s="292"/>
      <c r="OEL1" s="292"/>
      <c r="OEM1" s="292"/>
      <c r="OEN1" s="292"/>
      <c r="OEO1" s="292"/>
      <c r="OEP1" s="292"/>
      <c r="OEQ1" s="292"/>
      <c r="OER1" s="292"/>
      <c r="OES1" s="292"/>
      <c r="OET1" s="292"/>
      <c r="OEU1" s="292"/>
      <c r="OEV1" s="292"/>
      <c r="OEW1" s="292"/>
      <c r="OEX1" s="292"/>
      <c r="OEY1" s="292"/>
      <c r="OEZ1" s="292"/>
      <c r="OFA1" s="292"/>
      <c r="OFB1" s="292"/>
      <c r="OFC1" s="292"/>
      <c r="OFD1" s="292"/>
      <c r="OFE1" s="292"/>
      <c r="OFF1" s="292"/>
      <c r="OFG1" s="292"/>
      <c r="OFH1" s="292"/>
      <c r="OFI1" s="292"/>
      <c r="OFJ1" s="292"/>
      <c r="OFK1" s="292"/>
      <c r="OFL1" s="292"/>
      <c r="OFM1" s="292"/>
      <c r="OFN1" s="292"/>
      <c r="OFO1" s="292"/>
      <c r="OFP1" s="292"/>
      <c r="OFQ1" s="292"/>
      <c r="OFR1" s="292"/>
      <c r="OFS1" s="292"/>
      <c r="OFT1" s="292"/>
      <c r="OFU1" s="292"/>
      <c r="OFV1" s="292"/>
      <c r="OFW1" s="292"/>
      <c r="OFX1" s="292"/>
      <c r="OFY1" s="292"/>
      <c r="OFZ1" s="292"/>
      <c r="OGA1" s="292"/>
      <c r="OGB1" s="292"/>
      <c r="OGC1" s="292"/>
      <c r="OGD1" s="292"/>
      <c r="OGE1" s="292"/>
      <c r="OGF1" s="292"/>
      <c r="OGG1" s="292"/>
      <c r="OGH1" s="292"/>
      <c r="OGI1" s="292"/>
      <c r="OGJ1" s="292"/>
      <c r="OGK1" s="292"/>
      <c r="OGL1" s="292"/>
      <c r="OGM1" s="292"/>
      <c r="OGN1" s="292"/>
      <c r="OGO1" s="292"/>
      <c r="OGP1" s="292"/>
      <c r="OGQ1" s="292"/>
      <c r="OGR1" s="292"/>
      <c r="OGS1" s="292"/>
      <c r="OGT1" s="292"/>
      <c r="OGU1" s="292"/>
      <c r="OGV1" s="292"/>
      <c r="OGW1" s="292"/>
      <c r="OGX1" s="292"/>
      <c r="OGY1" s="292"/>
      <c r="OGZ1" s="292"/>
      <c r="OHA1" s="292"/>
      <c r="OHB1" s="292"/>
      <c r="OHC1" s="292"/>
      <c r="OHD1" s="292"/>
      <c r="OHE1" s="292"/>
      <c r="OHF1" s="292"/>
      <c r="OHG1" s="292"/>
      <c r="OHH1" s="292"/>
      <c r="OHI1" s="292"/>
      <c r="OHJ1" s="292"/>
      <c r="OHK1" s="292"/>
      <c r="OHL1" s="292"/>
      <c r="OHM1" s="292"/>
      <c r="OHN1" s="292"/>
      <c r="OHO1" s="292"/>
      <c r="OHP1" s="292"/>
      <c r="OHQ1" s="292"/>
      <c r="OHR1" s="292"/>
      <c r="OHS1" s="292"/>
      <c r="OHT1" s="292"/>
      <c r="OHU1" s="292"/>
      <c r="OHV1" s="292"/>
      <c r="OHW1" s="292"/>
      <c r="OHX1" s="292"/>
      <c r="OHY1" s="292"/>
      <c r="OHZ1" s="292"/>
      <c r="OIA1" s="292"/>
      <c r="OIB1" s="292"/>
      <c r="OIC1" s="292"/>
      <c r="OID1" s="292"/>
      <c r="OIE1" s="292"/>
      <c r="OIF1" s="292"/>
      <c r="OIG1" s="292"/>
      <c r="OIH1" s="292"/>
      <c r="OII1" s="292"/>
      <c r="OIJ1" s="292"/>
      <c r="OIK1" s="292"/>
      <c r="OIL1" s="292"/>
      <c r="OIM1" s="292"/>
      <c r="OIN1" s="292"/>
      <c r="OIO1" s="292"/>
      <c r="OIP1" s="292"/>
      <c r="OIQ1" s="292"/>
      <c r="OIR1" s="292"/>
      <c r="OIS1" s="292"/>
      <c r="OIT1" s="292"/>
      <c r="OIU1" s="292"/>
      <c r="OIV1" s="292"/>
      <c r="OIW1" s="292"/>
      <c r="OIX1" s="292"/>
      <c r="OIY1" s="292"/>
      <c r="OIZ1" s="292"/>
      <c r="OJA1" s="292"/>
      <c r="OJB1" s="292"/>
      <c r="OJC1" s="292"/>
      <c r="OJD1" s="292"/>
      <c r="OJE1" s="292"/>
      <c r="OJF1" s="292"/>
      <c r="OJG1" s="292"/>
      <c r="OJH1" s="292"/>
      <c r="OJI1" s="292"/>
      <c r="OJJ1" s="292"/>
      <c r="OJK1" s="292"/>
      <c r="OJL1" s="292"/>
      <c r="OJM1" s="292"/>
      <c r="OJN1" s="292"/>
      <c r="OJO1" s="292"/>
      <c r="OJP1" s="292"/>
      <c r="OJQ1" s="292"/>
      <c r="OJR1" s="292"/>
      <c r="OJS1" s="292"/>
      <c r="OJT1" s="292"/>
      <c r="OJU1" s="292"/>
      <c r="OJV1" s="292"/>
      <c r="OJW1" s="292"/>
      <c r="OJX1" s="292"/>
      <c r="OJY1" s="292"/>
      <c r="OJZ1" s="292"/>
      <c r="OKA1" s="292"/>
      <c r="OKB1" s="292"/>
      <c r="OKC1" s="292"/>
      <c r="OKD1" s="292"/>
      <c r="OKE1" s="292"/>
      <c r="OKF1" s="292"/>
      <c r="OKG1" s="292"/>
      <c r="OKH1" s="292"/>
      <c r="OKI1" s="292"/>
      <c r="OKJ1" s="292"/>
      <c r="OKK1" s="292"/>
      <c r="OKL1" s="292"/>
      <c r="OKM1" s="292"/>
      <c r="OKN1" s="292"/>
      <c r="OKO1" s="292"/>
      <c r="OKP1" s="292"/>
      <c r="OKQ1" s="292"/>
      <c r="OKR1" s="292"/>
      <c r="OKS1" s="292"/>
      <c r="OKT1" s="292"/>
      <c r="OKU1" s="292"/>
      <c r="OKV1" s="292"/>
      <c r="OKW1" s="292"/>
      <c r="OKX1" s="292"/>
      <c r="OKY1" s="292"/>
      <c r="OKZ1" s="292"/>
      <c r="OLA1" s="292"/>
      <c r="OLB1" s="292"/>
      <c r="OLC1" s="292"/>
      <c r="OLD1" s="292"/>
      <c r="OLE1" s="292"/>
      <c r="OLF1" s="292"/>
      <c r="OLG1" s="292"/>
      <c r="OLH1" s="292"/>
      <c r="OLI1" s="292"/>
      <c r="OLJ1" s="292"/>
      <c r="OLK1" s="292"/>
      <c r="OLL1" s="292"/>
      <c r="OLM1" s="292"/>
      <c r="OLN1" s="292"/>
      <c r="OLO1" s="292"/>
      <c r="OLP1" s="292"/>
      <c r="OLQ1" s="292"/>
      <c r="OLR1" s="292"/>
      <c r="OLS1" s="292"/>
      <c r="OLT1" s="292"/>
      <c r="OLU1" s="292"/>
      <c r="OLV1" s="292"/>
      <c r="OLW1" s="292"/>
      <c r="OLX1" s="292"/>
      <c r="OLY1" s="292"/>
      <c r="OLZ1" s="292"/>
      <c r="OMA1" s="292"/>
      <c r="OMB1" s="292"/>
      <c r="OMC1" s="292"/>
      <c r="OMD1" s="292"/>
      <c r="OME1" s="292"/>
      <c r="OMF1" s="292"/>
      <c r="OMG1" s="292"/>
      <c r="OMH1" s="292"/>
      <c r="OMI1" s="292"/>
      <c r="OMJ1" s="292"/>
      <c r="OMK1" s="292"/>
      <c r="OML1" s="292"/>
      <c r="OMM1" s="292"/>
      <c r="OMN1" s="292"/>
      <c r="OMO1" s="292"/>
      <c r="OMP1" s="292"/>
      <c r="OMQ1" s="292"/>
      <c r="OMR1" s="292"/>
      <c r="OMS1" s="292"/>
      <c r="OMT1" s="292"/>
      <c r="OMU1" s="292"/>
      <c r="OMV1" s="292"/>
      <c r="OMW1" s="292"/>
      <c r="OMX1" s="292"/>
      <c r="OMY1" s="292"/>
      <c r="OMZ1" s="292"/>
      <c r="ONA1" s="292"/>
      <c r="ONB1" s="292"/>
      <c r="ONC1" s="292"/>
      <c r="OND1" s="292"/>
      <c r="ONE1" s="292"/>
      <c r="ONF1" s="292"/>
      <c r="ONG1" s="292"/>
      <c r="ONH1" s="292"/>
      <c r="ONI1" s="292"/>
      <c r="ONJ1" s="292"/>
      <c r="ONK1" s="292"/>
      <c r="ONL1" s="292"/>
      <c r="ONM1" s="292"/>
      <c r="ONN1" s="292"/>
      <c r="ONO1" s="292"/>
      <c r="ONP1" s="292"/>
      <c r="ONQ1" s="292"/>
      <c r="ONR1" s="292"/>
      <c r="ONS1" s="292"/>
      <c r="ONT1" s="292"/>
      <c r="ONU1" s="292"/>
      <c r="ONV1" s="292"/>
      <c r="ONW1" s="292"/>
      <c r="ONX1" s="292"/>
      <c r="ONY1" s="292"/>
      <c r="ONZ1" s="292"/>
      <c r="OOA1" s="292"/>
      <c r="OOB1" s="292"/>
      <c r="OOC1" s="292"/>
      <c r="OOD1" s="292"/>
      <c r="OOE1" s="292"/>
      <c r="OOF1" s="292"/>
      <c r="OOG1" s="292"/>
      <c r="OOH1" s="292"/>
      <c r="OOI1" s="292"/>
      <c r="OOJ1" s="292"/>
      <c r="OOK1" s="292"/>
      <c r="OOL1" s="292"/>
      <c r="OOM1" s="292"/>
      <c r="OON1" s="292"/>
      <c r="OOO1" s="292"/>
      <c r="OOP1" s="292"/>
      <c r="OOQ1" s="292"/>
      <c r="OOR1" s="292"/>
      <c r="OOS1" s="292"/>
      <c r="OOT1" s="292"/>
      <c r="OOU1" s="292"/>
      <c r="OOV1" s="292"/>
      <c r="OOW1" s="292"/>
      <c r="OOX1" s="292"/>
      <c r="OOY1" s="292"/>
      <c r="OOZ1" s="292"/>
      <c r="OPA1" s="292"/>
      <c r="OPB1" s="292"/>
      <c r="OPC1" s="292"/>
      <c r="OPD1" s="292"/>
      <c r="OPE1" s="292"/>
      <c r="OPF1" s="292"/>
      <c r="OPG1" s="292"/>
      <c r="OPH1" s="292"/>
      <c r="OPI1" s="292"/>
      <c r="OPJ1" s="292"/>
      <c r="OPK1" s="292"/>
      <c r="OPL1" s="292"/>
      <c r="OPM1" s="292"/>
      <c r="OPN1" s="292"/>
      <c r="OPO1" s="292"/>
      <c r="OPP1" s="292"/>
      <c r="OPQ1" s="292"/>
      <c r="OPR1" s="292"/>
      <c r="OPS1" s="292"/>
      <c r="OPT1" s="292"/>
      <c r="OPU1" s="292"/>
      <c r="OPV1" s="292"/>
      <c r="OPW1" s="292"/>
      <c r="OPX1" s="292"/>
      <c r="OPY1" s="292"/>
      <c r="OPZ1" s="292"/>
      <c r="OQA1" s="292"/>
      <c r="OQB1" s="292"/>
      <c r="OQC1" s="292"/>
      <c r="OQD1" s="292"/>
      <c r="OQE1" s="292"/>
      <c r="OQF1" s="292"/>
      <c r="OQG1" s="292"/>
      <c r="OQH1" s="292"/>
      <c r="OQI1" s="292"/>
      <c r="OQJ1" s="292"/>
      <c r="OQK1" s="292"/>
      <c r="OQL1" s="292"/>
      <c r="OQM1" s="292"/>
      <c r="OQN1" s="292"/>
      <c r="OQO1" s="292"/>
      <c r="OQP1" s="292"/>
      <c r="OQQ1" s="292"/>
      <c r="OQR1" s="292"/>
      <c r="OQS1" s="292"/>
      <c r="OQT1" s="292"/>
      <c r="OQU1" s="292"/>
      <c r="OQV1" s="292"/>
      <c r="OQW1" s="292"/>
      <c r="OQX1" s="292"/>
      <c r="OQY1" s="292"/>
      <c r="OQZ1" s="292"/>
      <c r="ORA1" s="292"/>
      <c r="ORB1" s="292"/>
      <c r="ORC1" s="292"/>
      <c r="ORD1" s="292"/>
      <c r="ORE1" s="292"/>
      <c r="ORF1" s="292"/>
      <c r="ORG1" s="292"/>
      <c r="ORH1" s="292"/>
      <c r="ORI1" s="292"/>
      <c r="ORJ1" s="292"/>
      <c r="ORK1" s="292"/>
      <c r="ORL1" s="292"/>
      <c r="ORM1" s="292"/>
      <c r="ORN1" s="292"/>
      <c r="ORO1" s="292"/>
      <c r="ORP1" s="292"/>
      <c r="ORQ1" s="292"/>
      <c r="ORR1" s="292"/>
      <c r="ORS1" s="292"/>
      <c r="ORT1" s="292"/>
      <c r="ORU1" s="292"/>
      <c r="ORV1" s="292"/>
      <c r="ORW1" s="292"/>
      <c r="ORX1" s="292"/>
      <c r="ORY1" s="292"/>
      <c r="ORZ1" s="292"/>
      <c r="OSA1" s="292"/>
      <c r="OSB1" s="292"/>
      <c r="OSC1" s="292"/>
      <c r="OSD1" s="292"/>
      <c r="OSE1" s="292"/>
      <c r="OSF1" s="292"/>
      <c r="OSG1" s="292"/>
      <c r="OSH1" s="292"/>
      <c r="OSI1" s="292"/>
      <c r="OSJ1" s="292"/>
      <c r="OSK1" s="292"/>
      <c r="OSL1" s="292"/>
      <c r="OSM1" s="292"/>
      <c r="OSN1" s="292"/>
      <c r="OSO1" s="292"/>
      <c r="OSP1" s="292"/>
      <c r="OSQ1" s="292"/>
      <c r="OSR1" s="292"/>
      <c r="OSS1" s="292"/>
      <c r="OST1" s="292"/>
      <c r="OSU1" s="292"/>
      <c r="OSV1" s="292"/>
      <c r="OSW1" s="292"/>
      <c r="OSX1" s="292"/>
      <c r="OSY1" s="292"/>
      <c r="OSZ1" s="292"/>
      <c r="OTA1" s="292"/>
      <c r="OTB1" s="292"/>
      <c r="OTC1" s="292"/>
      <c r="OTD1" s="292"/>
      <c r="OTE1" s="292"/>
      <c r="OTF1" s="292"/>
      <c r="OTG1" s="292"/>
      <c r="OTH1" s="292"/>
      <c r="OTI1" s="292"/>
      <c r="OTJ1" s="292"/>
      <c r="OTK1" s="292"/>
      <c r="OTL1" s="292"/>
      <c r="OTM1" s="292"/>
      <c r="OTN1" s="292"/>
      <c r="OTO1" s="292"/>
      <c r="OTP1" s="292"/>
      <c r="OTQ1" s="292"/>
      <c r="OTR1" s="292"/>
      <c r="OTS1" s="292"/>
      <c r="OTT1" s="292"/>
      <c r="OTU1" s="292"/>
      <c r="OTV1" s="292"/>
      <c r="OTW1" s="292"/>
      <c r="OTX1" s="292"/>
      <c r="OTY1" s="292"/>
      <c r="OTZ1" s="292"/>
      <c r="OUA1" s="292"/>
      <c r="OUB1" s="292"/>
      <c r="OUC1" s="292"/>
      <c r="OUD1" s="292"/>
      <c r="OUE1" s="292"/>
      <c r="OUF1" s="292"/>
      <c r="OUG1" s="292"/>
      <c r="OUH1" s="292"/>
      <c r="OUI1" s="292"/>
      <c r="OUJ1" s="292"/>
      <c r="OUK1" s="292"/>
      <c r="OUL1" s="292"/>
      <c r="OUM1" s="292"/>
      <c r="OUN1" s="292"/>
      <c r="OUO1" s="292"/>
      <c r="OUP1" s="292"/>
      <c r="OUQ1" s="292"/>
      <c r="OUR1" s="292"/>
      <c r="OUS1" s="292"/>
      <c r="OUT1" s="292"/>
      <c r="OUU1" s="292"/>
      <c r="OUV1" s="292"/>
      <c r="OUW1" s="292"/>
      <c r="OUX1" s="292"/>
      <c r="OUY1" s="292"/>
      <c r="OUZ1" s="292"/>
      <c r="OVA1" s="292"/>
      <c r="OVB1" s="292"/>
      <c r="OVC1" s="292"/>
      <c r="OVD1" s="292"/>
      <c r="OVE1" s="292"/>
      <c r="OVF1" s="292"/>
      <c r="OVG1" s="292"/>
      <c r="OVH1" s="292"/>
      <c r="OVI1" s="292"/>
      <c r="OVJ1" s="292"/>
      <c r="OVK1" s="292"/>
      <c r="OVL1" s="292"/>
      <c r="OVM1" s="292"/>
      <c r="OVN1" s="292"/>
      <c r="OVO1" s="292"/>
      <c r="OVP1" s="292"/>
      <c r="OVQ1" s="292"/>
      <c r="OVR1" s="292"/>
      <c r="OVS1" s="292"/>
      <c r="OVT1" s="292"/>
      <c r="OVU1" s="292"/>
      <c r="OVV1" s="292"/>
      <c r="OVW1" s="292"/>
      <c r="OVX1" s="292"/>
      <c r="OVY1" s="292"/>
      <c r="OVZ1" s="292"/>
      <c r="OWA1" s="292"/>
      <c r="OWB1" s="292"/>
      <c r="OWC1" s="292"/>
      <c r="OWD1" s="292"/>
      <c r="OWE1" s="292"/>
      <c r="OWF1" s="292"/>
      <c r="OWG1" s="292"/>
      <c r="OWH1" s="292"/>
      <c r="OWI1" s="292"/>
      <c r="OWJ1" s="292"/>
      <c r="OWK1" s="292"/>
      <c r="OWL1" s="292"/>
      <c r="OWM1" s="292"/>
      <c r="OWN1" s="292"/>
      <c r="OWO1" s="292"/>
      <c r="OWP1" s="292"/>
      <c r="OWQ1" s="292"/>
      <c r="OWR1" s="292"/>
      <c r="OWS1" s="292"/>
      <c r="OWT1" s="292"/>
      <c r="OWU1" s="292"/>
      <c r="OWV1" s="292"/>
      <c r="OWW1" s="292"/>
      <c r="OWX1" s="292"/>
      <c r="OWY1" s="292"/>
      <c r="OWZ1" s="292"/>
      <c r="OXA1" s="292"/>
      <c r="OXB1" s="292"/>
      <c r="OXC1" s="292"/>
      <c r="OXD1" s="292"/>
      <c r="OXE1" s="292"/>
      <c r="OXF1" s="292"/>
      <c r="OXG1" s="292"/>
      <c r="OXH1" s="292"/>
      <c r="OXI1" s="292"/>
      <c r="OXJ1" s="292"/>
      <c r="OXK1" s="292"/>
      <c r="OXL1" s="292"/>
      <c r="OXM1" s="292"/>
      <c r="OXN1" s="292"/>
      <c r="OXO1" s="292"/>
      <c r="OXP1" s="292"/>
      <c r="OXQ1" s="292"/>
      <c r="OXR1" s="292"/>
      <c r="OXS1" s="292"/>
      <c r="OXT1" s="292"/>
      <c r="OXU1" s="292"/>
      <c r="OXV1" s="292"/>
      <c r="OXW1" s="292"/>
      <c r="OXX1" s="292"/>
      <c r="OXY1" s="292"/>
      <c r="OXZ1" s="292"/>
      <c r="OYA1" s="292"/>
      <c r="OYB1" s="292"/>
      <c r="OYC1" s="292"/>
      <c r="OYD1" s="292"/>
      <c r="OYE1" s="292"/>
      <c r="OYF1" s="292"/>
      <c r="OYG1" s="292"/>
      <c r="OYH1" s="292"/>
      <c r="OYI1" s="292"/>
      <c r="OYJ1" s="292"/>
      <c r="OYK1" s="292"/>
      <c r="OYL1" s="292"/>
      <c r="OYM1" s="292"/>
      <c r="OYN1" s="292"/>
      <c r="OYO1" s="292"/>
      <c r="OYP1" s="292"/>
      <c r="OYQ1" s="292"/>
      <c r="OYR1" s="292"/>
      <c r="OYS1" s="292"/>
      <c r="OYT1" s="292"/>
      <c r="OYU1" s="292"/>
      <c r="OYV1" s="292"/>
      <c r="OYW1" s="292"/>
      <c r="OYX1" s="292"/>
      <c r="OYY1" s="292"/>
      <c r="OYZ1" s="292"/>
      <c r="OZA1" s="292"/>
      <c r="OZB1" s="292"/>
      <c r="OZC1" s="292"/>
      <c r="OZD1" s="292"/>
      <c r="OZE1" s="292"/>
      <c r="OZF1" s="292"/>
      <c r="OZG1" s="292"/>
      <c r="OZH1" s="292"/>
      <c r="OZI1" s="292"/>
      <c r="OZJ1" s="292"/>
      <c r="OZK1" s="292"/>
      <c r="OZL1" s="292"/>
      <c r="OZM1" s="292"/>
      <c r="OZN1" s="292"/>
      <c r="OZO1" s="292"/>
      <c r="OZP1" s="292"/>
      <c r="OZQ1" s="292"/>
      <c r="OZR1" s="292"/>
      <c r="OZS1" s="292"/>
      <c r="OZT1" s="292"/>
      <c r="OZU1" s="292"/>
      <c r="OZV1" s="292"/>
      <c r="OZW1" s="292"/>
      <c r="OZX1" s="292"/>
      <c r="OZY1" s="292"/>
      <c r="OZZ1" s="292"/>
      <c r="PAA1" s="292"/>
      <c r="PAB1" s="292"/>
      <c r="PAC1" s="292"/>
      <c r="PAD1" s="292"/>
      <c r="PAE1" s="292"/>
      <c r="PAF1" s="292"/>
      <c r="PAG1" s="292"/>
      <c r="PAH1" s="292"/>
      <c r="PAI1" s="292"/>
      <c r="PAJ1" s="292"/>
      <c r="PAK1" s="292"/>
      <c r="PAL1" s="292"/>
      <c r="PAM1" s="292"/>
      <c r="PAN1" s="292"/>
      <c r="PAO1" s="292"/>
      <c r="PAP1" s="292"/>
      <c r="PAQ1" s="292"/>
      <c r="PAR1" s="292"/>
      <c r="PAS1" s="292"/>
      <c r="PAT1" s="292"/>
      <c r="PAU1" s="292"/>
      <c r="PAV1" s="292"/>
      <c r="PAW1" s="292"/>
      <c r="PAX1" s="292"/>
      <c r="PAY1" s="292"/>
      <c r="PAZ1" s="292"/>
      <c r="PBA1" s="292"/>
      <c r="PBB1" s="292"/>
      <c r="PBC1" s="292"/>
      <c r="PBD1" s="292"/>
      <c r="PBE1" s="292"/>
      <c r="PBF1" s="292"/>
      <c r="PBG1" s="292"/>
      <c r="PBH1" s="292"/>
      <c r="PBI1" s="292"/>
      <c r="PBJ1" s="292"/>
      <c r="PBK1" s="292"/>
      <c r="PBL1" s="292"/>
      <c r="PBM1" s="292"/>
      <c r="PBN1" s="292"/>
      <c r="PBO1" s="292"/>
      <c r="PBP1" s="292"/>
      <c r="PBQ1" s="292"/>
      <c r="PBR1" s="292"/>
      <c r="PBS1" s="292"/>
      <c r="PBT1" s="292"/>
      <c r="PBU1" s="292"/>
      <c r="PBV1" s="292"/>
      <c r="PBW1" s="292"/>
      <c r="PBX1" s="292"/>
      <c r="PBY1" s="292"/>
      <c r="PBZ1" s="292"/>
      <c r="PCA1" s="292"/>
      <c r="PCB1" s="292"/>
      <c r="PCC1" s="292"/>
      <c r="PCD1" s="292"/>
      <c r="PCE1" s="292"/>
      <c r="PCF1" s="292"/>
      <c r="PCG1" s="292"/>
      <c r="PCH1" s="292"/>
      <c r="PCI1" s="292"/>
      <c r="PCJ1" s="292"/>
      <c r="PCK1" s="292"/>
      <c r="PCL1" s="292"/>
      <c r="PCM1" s="292"/>
      <c r="PCN1" s="292"/>
      <c r="PCO1" s="292"/>
      <c r="PCP1" s="292"/>
      <c r="PCQ1" s="292"/>
      <c r="PCR1" s="292"/>
      <c r="PCS1" s="292"/>
      <c r="PCT1" s="292"/>
      <c r="PCU1" s="292"/>
      <c r="PCV1" s="292"/>
      <c r="PCW1" s="292"/>
      <c r="PCX1" s="292"/>
      <c r="PCY1" s="292"/>
      <c r="PCZ1" s="292"/>
      <c r="PDA1" s="292"/>
      <c r="PDB1" s="292"/>
      <c r="PDC1" s="292"/>
      <c r="PDD1" s="292"/>
      <c r="PDE1" s="292"/>
      <c r="PDF1" s="292"/>
      <c r="PDG1" s="292"/>
      <c r="PDH1" s="292"/>
      <c r="PDI1" s="292"/>
      <c r="PDJ1" s="292"/>
      <c r="PDK1" s="292"/>
      <c r="PDL1" s="292"/>
      <c r="PDM1" s="292"/>
      <c r="PDN1" s="292"/>
      <c r="PDO1" s="292"/>
      <c r="PDP1" s="292"/>
      <c r="PDQ1" s="292"/>
      <c r="PDR1" s="292"/>
      <c r="PDS1" s="292"/>
      <c r="PDT1" s="292"/>
      <c r="PDU1" s="292"/>
      <c r="PDV1" s="292"/>
      <c r="PDW1" s="292"/>
      <c r="PDX1" s="292"/>
      <c r="PDY1" s="292"/>
      <c r="PDZ1" s="292"/>
      <c r="PEA1" s="292"/>
      <c r="PEB1" s="292"/>
      <c r="PEC1" s="292"/>
      <c r="PED1" s="292"/>
      <c r="PEE1" s="292"/>
      <c r="PEF1" s="292"/>
      <c r="PEG1" s="292"/>
      <c r="PEH1" s="292"/>
      <c r="PEI1" s="292"/>
      <c r="PEJ1" s="292"/>
      <c r="PEK1" s="292"/>
      <c r="PEL1" s="292"/>
      <c r="PEM1" s="292"/>
      <c r="PEN1" s="292"/>
      <c r="PEO1" s="292"/>
      <c r="PEP1" s="292"/>
      <c r="PEQ1" s="292"/>
      <c r="PER1" s="292"/>
      <c r="PES1" s="292"/>
      <c r="PET1" s="292"/>
      <c r="PEU1" s="292"/>
      <c r="PEV1" s="292"/>
      <c r="PEW1" s="292"/>
      <c r="PEX1" s="292"/>
      <c r="PEY1" s="292"/>
      <c r="PEZ1" s="292"/>
      <c r="PFA1" s="292"/>
      <c r="PFB1" s="292"/>
      <c r="PFC1" s="292"/>
      <c r="PFD1" s="292"/>
      <c r="PFE1" s="292"/>
      <c r="PFF1" s="292"/>
      <c r="PFG1" s="292"/>
      <c r="PFH1" s="292"/>
      <c r="PFI1" s="292"/>
      <c r="PFJ1" s="292"/>
      <c r="PFK1" s="292"/>
      <c r="PFL1" s="292"/>
      <c r="PFM1" s="292"/>
      <c r="PFN1" s="292"/>
      <c r="PFO1" s="292"/>
      <c r="PFP1" s="292"/>
      <c r="PFQ1" s="292"/>
      <c r="PFR1" s="292"/>
      <c r="PFS1" s="292"/>
      <c r="PFT1" s="292"/>
      <c r="PFU1" s="292"/>
      <c r="PFV1" s="292"/>
      <c r="PFW1" s="292"/>
      <c r="PFX1" s="292"/>
      <c r="PFY1" s="292"/>
      <c r="PFZ1" s="292"/>
      <c r="PGA1" s="292"/>
      <c r="PGB1" s="292"/>
      <c r="PGC1" s="292"/>
      <c r="PGD1" s="292"/>
      <c r="PGE1" s="292"/>
      <c r="PGF1" s="292"/>
      <c r="PGG1" s="292"/>
      <c r="PGH1" s="292"/>
      <c r="PGI1" s="292"/>
      <c r="PGJ1" s="292"/>
      <c r="PGK1" s="292"/>
      <c r="PGL1" s="292"/>
      <c r="PGM1" s="292"/>
      <c r="PGN1" s="292"/>
      <c r="PGO1" s="292"/>
      <c r="PGP1" s="292"/>
      <c r="PGQ1" s="292"/>
      <c r="PGR1" s="292"/>
      <c r="PGS1" s="292"/>
      <c r="PGT1" s="292"/>
      <c r="PGU1" s="292"/>
      <c r="PGV1" s="292"/>
      <c r="PGW1" s="292"/>
      <c r="PGX1" s="292"/>
      <c r="PGY1" s="292"/>
      <c r="PGZ1" s="292"/>
      <c r="PHA1" s="292"/>
      <c r="PHB1" s="292"/>
      <c r="PHC1" s="292"/>
      <c r="PHD1" s="292"/>
      <c r="PHE1" s="292"/>
      <c r="PHF1" s="292"/>
      <c r="PHG1" s="292"/>
      <c r="PHH1" s="292"/>
      <c r="PHI1" s="292"/>
      <c r="PHJ1" s="292"/>
      <c r="PHK1" s="292"/>
      <c r="PHL1" s="292"/>
      <c r="PHM1" s="292"/>
      <c r="PHN1" s="292"/>
      <c r="PHO1" s="292"/>
      <c r="PHP1" s="292"/>
      <c r="PHQ1" s="292"/>
      <c r="PHR1" s="292"/>
      <c r="PHS1" s="292"/>
      <c r="PHT1" s="292"/>
      <c r="PHU1" s="292"/>
      <c r="PHV1" s="292"/>
      <c r="PHW1" s="292"/>
      <c r="PHX1" s="292"/>
      <c r="PHY1" s="292"/>
      <c r="PHZ1" s="292"/>
      <c r="PIA1" s="292"/>
      <c r="PIB1" s="292"/>
      <c r="PIC1" s="292"/>
      <c r="PID1" s="292"/>
      <c r="PIE1" s="292"/>
      <c r="PIF1" s="292"/>
      <c r="PIG1" s="292"/>
      <c r="PIH1" s="292"/>
      <c r="PII1" s="292"/>
      <c r="PIJ1" s="292"/>
      <c r="PIK1" s="292"/>
      <c r="PIL1" s="292"/>
      <c r="PIM1" s="292"/>
      <c r="PIN1" s="292"/>
      <c r="PIO1" s="292"/>
      <c r="PIP1" s="292"/>
      <c r="PIQ1" s="292"/>
      <c r="PIR1" s="292"/>
      <c r="PIS1" s="292"/>
      <c r="PIT1" s="292"/>
      <c r="PIU1" s="292"/>
      <c r="PIV1" s="292"/>
      <c r="PIW1" s="292"/>
      <c r="PIX1" s="292"/>
      <c r="PIY1" s="292"/>
      <c r="PIZ1" s="292"/>
      <c r="PJA1" s="292"/>
      <c r="PJB1" s="292"/>
      <c r="PJC1" s="292"/>
      <c r="PJD1" s="292"/>
      <c r="PJE1" s="292"/>
      <c r="PJF1" s="292"/>
      <c r="PJG1" s="292"/>
      <c r="PJH1" s="292"/>
      <c r="PJI1" s="292"/>
      <c r="PJJ1" s="292"/>
      <c r="PJK1" s="292"/>
      <c r="PJL1" s="292"/>
      <c r="PJM1" s="292"/>
      <c r="PJN1" s="292"/>
      <c r="PJO1" s="292"/>
      <c r="PJP1" s="292"/>
      <c r="PJQ1" s="292"/>
      <c r="PJR1" s="292"/>
      <c r="PJS1" s="292"/>
      <c r="PJT1" s="292"/>
      <c r="PJU1" s="292"/>
      <c r="PJV1" s="292"/>
      <c r="PJW1" s="292"/>
      <c r="PJX1" s="292"/>
      <c r="PJY1" s="292"/>
      <c r="PJZ1" s="292"/>
      <c r="PKA1" s="292"/>
      <c r="PKB1" s="292"/>
      <c r="PKC1" s="292"/>
      <c r="PKD1" s="292"/>
      <c r="PKE1" s="292"/>
      <c r="PKF1" s="292"/>
      <c r="PKG1" s="292"/>
      <c r="PKH1" s="292"/>
      <c r="PKI1" s="292"/>
      <c r="PKJ1" s="292"/>
      <c r="PKK1" s="292"/>
      <c r="PKL1" s="292"/>
      <c r="PKM1" s="292"/>
      <c r="PKN1" s="292"/>
      <c r="PKO1" s="292"/>
      <c r="PKP1" s="292"/>
      <c r="PKQ1" s="292"/>
      <c r="PKR1" s="292"/>
      <c r="PKS1" s="292"/>
      <c r="PKT1" s="292"/>
      <c r="PKU1" s="292"/>
      <c r="PKV1" s="292"/>
      <c r="PKW1" s="292"/>
      <c r="PKX1" s="292"/>
      <c r="PKY1" s="292"/>
      <c r="PKZ1" s="292"/>
      <c r="PLA1" s="292"/>
      <c r="PLB1" s="292"/>
      <c r="PLC1" s="292"/>
      <c r="PLD1" s="292"/>
      <c r="PLE1" s="292"/>
      <c r="PLF1" s="292"/>
      <c r="PLG1" s="292"/>
      <c r="PLH1" s="292"/>
      <c r="PLI1" s="292"/>
      <c r="PLJ1" s="292"/>
      <c r="PLK1" s="292"/>
      <c r="PLL1" s="292"/>
      <c r="PLM1" s="292"/>
      <c r="PLN1" s="292"/>
      <c r="PLO1" s="292"/>
      <c r="PLP1" s="292"/>
      <c r="PLQ1" s="292"/>
      <c r="PLR1" s="292"/>
      <c r="PLS1" s="292"/>
      <c r="PLT1" s="292"/>
      <c r="PLU1" s="292"/>
      <c r="PLV1" s="292"/>
      <c r="PLW1" s="292"/>
      <c r="PLX1" s="292"/>
      <c r="PLY1" s="292"/>
      <c r="PLZ1" s="292"/>
      <c r="PMA1" s="292"/>
      <c r="PMB1" s="292"/>
      <c r="PMC1" s="292"/>
      <c r="PMD1" s="292"/>
      <c r="PME1" s="292"/>
      <c r="PMF1" s="292"/>
      <c r="PMG1" s="292"/>
      <c r="PMH1" s="292"/>
      <c r="PMI1" s="292"/>
      <c r="PMJ1" s="292"/>
      <c r="PMK1" s="292"/>
      <c r="PML1" s="292"/>
      <c r="PMM1" s="292"/>
      <c r="PMN1" s="292"/>
      <c r="PMO1" s="292"/>
      <c r="PMP1" s="292"/>
      <c r="PMQ1" s="292"/>
      <c r="PMR1" s="292"/>
      <c r="PMS1" s="292"/>
      <c r="PMT1" s="292"/>
      <c r="PMU1" s="292"/>
      <c r="PMV1" s="292"/>
      <c r="PMW1" s="292"/>
      <c r="PMX1" s="292"/>
      <c r="PMY1" s="292"/>
      <c r="PMZ1" s="292"/>
      <c r="PNA1" s="292"/>
      <c r="PNB1" s="292"/>
      <c r="PNC1" s="292"/>
      <c r="PND1" s="292"/>
      <c r="PNE1" s="292"/>
      <c r="PNF1" s="292"/>
      <c r="PNG1" s="292"/>
      <c r="PNH1" s="292"/>
      <c r="PNI1" s="292"/>
      <c r="PNJ1" s="292"/>
      <c r="PNK1" s="292"/>
      <c r="PNL1" s="292"/>
      <c r="PNM1" s="292"/>
      <c r="PNN1" s="292"/>
      <c r="PNO1" s="292"/>
      <c r="PNP1" s="292"/>
      <c r="PNQ1" s="292"/>
      <c r="PNR1" s="292"/>
      <c r="PNS1" s="292"/>
      <c r="PNT1" s="292"/>
      <c r="PNU1" s="292"/>
      <c r="PNV1" s="292"/>
      <c r="PNW1" s="292"/>
      <c r="PNX1" s="292"/>
      <c r="PNY1" s="292"/>
      <c r="PNZ1" s="292"/>
      <c r="POA1" s="292"/>
      <c r="POB1" s="292"/>
      <c r="POC1" s="292"/>
      <c r="POD1" s="292"/>
      <c r="POE1" s="292"/>
      <c r="POF1" s="292"/>
      <c r="POG1" s="292"/>
      <c r="POH1" s="292"/>
      <c r="POI1" s="292"/>
      <c r="POJ1" s="292"/>
      <c r="POK1" s="292"/>
      <c r="POL1" s="292"/>
      <c r="POM1" s="292"/>
      <c r="PON1" s="292"/>
      <c r="POO1" s="292"/>
      <c r="POP1" s="292"/>
      <c r="POQ1" s="292"/>
      <c r="POR1" s="292"/>
      <c r="POS1" s="292"/>
      <c r="POT1" s="292"/>
      <c r="POU1" s="292"/>
      <c r="POV1" s="292"/>
      <c r="POW1" s="292"/>
      <c r="POX1" s="292"/>
      <c r="POY1" s="292"/>
      <c r="POZ1" s="292"/>
      <c r="PPA1" s="292"/>
      <c r="PPB1" s="292"/>
      <c r="PPC1" s="292"/>
      <c r="PPD1" s="292"/>
      <c r="PPE1" s="292"/>
      <c r="PPF1" s="292"/>
      <c r="PPG1" s="292"/>
      <c r="PPH1" s="292"/>
      <c r="PPI1" s="292"/>
      <c r="PPJ1" s="292"/>
      <c r="PPK1" s="292"/>
      <c r="PPL1" s="292"/>
      <c r="PPM1" s="292"/>
      <c r="PPN1" s="292"/>
      <c r="PPO1" s="292"/>
      <c r="PPP1" s="292"/>
      <c r="PPQ1" s="292"/>
      <c r="PPR1" s="292"/>
      <c r="PPS1" s="292"/>
      <c r="PPT1" s="292"/>
      <c r="PPU1" s="292"/>
      <c r="PPV1" s="292"/>
      <c r="PPW1" s="292"/>
      <c r="PPX1" s="292"/>
      <c r="PPY1" s="292"/>
      <c r="PPZ1" s="292"/>
      <c r="PQA1" s="292"/>
      <c r="PQB1" s="292"/>
      <c r="PQC1" s="292"/>
      <c r="PQD1" s="292"/>
      <c r="PQE1" s="292"/>
      <c r="PQF1" s="292"/>
      <c r="PQG1" s="292"/>
      <c r="PQH1" s="292"/>
      <c r="PQI1" s="292"/>
      <c r="PQJ1" s="292"/>
      <c r="PQK1" s="292"/>
      <c r="PQL1" s="292"/>
      <c r="PQM1" s="292"/>
      <c r="PQN1" s="292"/>
      <c r="PQO1" s="292"/>
      <c r="PQP1" s="292"/>
      <c r="PQQ1" s="292"/>
      <c r="PQR1" s="292"/>
      <c r="PQS1" s="292"/>
      <c r="PQT1" s="292"/>
      <c r="PQU1" s="292"/>
      <c r="PQV1" s="292"/>
      <c r="PQW1" s="292"/>
      <c r="PQX1" s="292"/>
      <c r="PQY1" s="292"/>
      <c r="PQZ1" s="292"/>
      <c r="PRA1" s="292"/>
      <c r="PRB1" s="292"/>
      <c r="PRC1" s="292"/>
      <c r="PRD1" s="292"/>
      <c r="PRE1" s="292"/>
      <c r="PRF1" s="292"/>
      <c r="PRG1" s="292"/>
      <c r="PRH1" s="292"/>
      <c r="PRI1" s="292"/>
      <c r="PRJ1" s="292"/>
      <c r="PRK1" s="292"/>
      <c r="PRL1" s="292"/>
      <c r="PRM1" s="292"/>
      <c r="PRN1" s="292"/>
      <c r="PRO1" s="292"/>
      <c r="PRP1" s="292"/>
      <c r="PRQ1" s="292"/>
      <c r="PRR1" s="292"/>
      <c r="PRS1" s="292"/>
      <c r="PRT1" s="292"/>
      <c r="PRU1" s="292"/>
      <c r="PRV1" s="292"/>
      <c r="PRW1" s="292"/>
      <c r="PRX1" s="292"/>
      <c r="PRY1" s="292"/>
      <c r="PRZ1" s="292"/>
      <c r="PSA1" s="292"/>
      <c r="PSB1" s="292"/>
      <c r="PSC1" s="292"/>
      <c r="PSD1" s="292"/>
      <c r="PSE1" s="292"/>
      <c r="PSF1" s="292"/>
      <c r="PSG1" s="292"/>
      <c r="PSH1" s="292"/>
      <c r="PSI1" s="292"/>
      <c r="PSJ1" s="292"/>
      <c r="PSK1" s="292"/>
      <c r="PSL1" s="292"/>
      <c r="PSM1" s="292"/>
      <c r="PSN1" s="292"/>
      <c r="PSO1" s="292"/>
      <c r="PSP1" s="292"/>
      <c r="PSQ1" s="292"/>
      <c r="PSR1" s="292"/>
      <c r="PSS1" s="292"/>
      <c r="PST1" s="292"/>
      <c r="PSU1" s="292"/>
      <c r="PSV1" s="292"/>
      <c r="PSW1" s="292"/>
      <c r="PSX1" s="292"/>
      <c r="PSY1" s="292"/>
      <c r="PSZ1" s="292"/>
      <c r="PTA1" s="292"/>
      <c r="PTB1" s="292"/>
      <c r="PTC1" s="292"/>
      <c r="PTD1" s="292"/>
      <c r="PTE1" s="292"/>
      <c r="PTF1" s="292"/>
      <c r="PTG1" s="292"/>
      <c r="PTH1" s="292"/>
      <c r="PTI1" s="292"/>
      <c r="PTJ1" s="292"/>
      <c r="PTK1" s="292"/>
      <c r="PTL1" s="292"/>
      <c r="PTM1" s="292"/>
      <c r="PTN1" s="292"/>
      <c r="PTO1" s="292"/>
      <c r="PTP1" s="292"/>
      <c r="PTQ1" s="292"/>
      <c r="PTR1" s="292"/>
      <c r="PTS1" s="292"/>
      <c r="PTT1" s="292"/>
      <c r="PTU1" s="292"/>
      <c r="PTV1" s="292"/>
      <c r="PTW1" s="292"/>
      <c r="PTX1" s="292"/>
      <c r="PTY1" s="292"/>
      <c r="PTZ1" s="292"/>
      <c r="PUA1" s="292"/>
      <c r="PUB1" s="292"/>
      <c r="PUC1" s="292"/>
      <c r="PUD1" s="292"/>
      <c r="PUE1" s="292"/>
      <c r="PUF1" s="292"/>
      <c r="PUG1" s="292"/>
      <c r="PUH1" s="292"/>
      <c r="PUI1" s="292"/>
      <c r="PUJ1" s="292"/>
      <c r="PUK1" s="292"/>
      <c r="PUL1" s="292"/>
      <c r="PUM1" s="292"/>
      <c r="PUN1" s="292"/>
      <c r="PUO1" s="292"/>
      <c r="PUP1" s="292"/>
      <c r="PUQ1" s="292"/>
      <c r="PUR1" s="292"/>
      <c r="PUS1" s="292"/>
      <c r="PUT1" s="292"/>
      <c r="PUU1" s="292"/>
      <c r="PUV1" s="292"/>
      <c r="PUW1" s="292"/>
      <c r="PUX1" s="292"/>
      <c r="PUY1" s="292"/>
      <c r="PUZ1" s="292"/>
      <c r="PVA1" s="292"/>
      <c r="PVB1" s="292"/>
      <c r="PVC1" s="292"/>
      <c r="PVD1" s="292"/>
      <c r="PVE1" s="292"/>
      <c r="PVF1" s="292"/>
      <c r="PVG1" s="292"/>
      <c r="PVH1" s="292"/>
      <c r="PVI1" s="292"/>
      <c r="PVJ1" s="292"/>
      <c r="PVK1" s="292"/>
      <c r="PVL1" s="292"/>
      <c r="PVM1" s="292"/>
      <c r="PVN1" s="292"/>
      <c r="PVO1" s="292"/>
      <c r="PVP1" s="292"/>
      <c r="PVQ1" s="292"/>
      <c r="PVR1" s="292"/>
      <c r="PVS1" s="292"/>
      <c r="PVT1" s="292"/>
      <c r="PVU1" s="292"/>
      <c r="PVV1" s="292"/>
      <c r="PVW1" s="292"/>
      <c r="PVX1" s="292"/>
      <c r="PVY1" s="292"/>
      <c r="PVZ1" s="292"/>
      <c r="PWA1" s="292"/>
      <c r="PWB1" s="292"/>
      <c r="PWC1" s="292"/>
      <c r="PWD1" s="292"/>
      <c r="PWE1" s="292"/>
      <c r="PWF1" s="292"/>
      <c r="PWG1" s="292"/>
      <c r="PWH1" s="292"/>
      <c r="PWI1" s="292"/>
      <c r="PWJ1" s="292"/>
      <c r="PWK1" s="292"/>
      <c r="PWL1" s="292"/>
      <c r="PWM1" s="292"/>
      <c r="PWN1" s="292"/>
      <c r="PWO1" s="292"/>
      <c r="PWP1" s="292"/>
      <c r="PWQ1" s="292"/>
      <c r="PWR1" s="292"/>
      <c r="PWS1" s="292"/>
      <c r="PWT1" s="292"/>
      <c r="PWU1" s="292"/>
      <c r="PWV1" s="292"/>
      <c r="PWW1" s="292"/>
      <c r="PWX1" s="292"/>
      <c r="PWY1" s="292"/>
      <c r="PWZ1" s="292"/>
      <c r="PXA1" s="292"/>
      <c r="PXB1" s="292"/>
      <c r="PXC1" s="292"/>
      <c r="PXD1" s="292"/>
      <c r="PXE1" s="292"/>
      <c r="PXF1" s="292"/>
      <c r="PXG1" s="292"/>
      <c r="PXH1" s="292"/>
      <c r="PXI1" s="292"/>
      <c r="PXJ1" s="292"/>
      <c r="PXK1" s="292"/>
      <c r="PXL1" s="292"/>
      <c r="PXM1" s="292"/>
      <c r="PXN1" s="292"/>
      <c r="PXO1" s="292"/>
      <c r="PXP1" s="292"/>
      <c r="PXQ1" s="292"/>
      <c r="PXR1" s="292"/>
      <c r="PXS1" s="292"/>
      <c r="PXT1" s="292"/>
      <c r="PXU1" s="292"/>
      <c r="PXV1" s="292"/>
      <c r="PXW1" s="292"/>
      <c r="PXX1" s="292"/>
      <c r="PXY1" s="292"/>
      <c r="PXZ1" s="292"/>
      <c r="PYA1" s="292"/>
      <c r="PYB1" s="292"/>
      <c r="PYC1" s="292"/>
      <c r="PYD1" s="292"/>
      <c r="PYE1" s="292"/>
      <c r="PYF1" s="292"/>
      <c r="PYG1" s="292"/>
      <c r="PYH1" s="292"/>
      <c r="PYI1" s="292"/>
      <c r="PYJ1" s="292"/>
      <c r="PYK1" s="292"/>
      <c r="PYL1" s="292"/>
      <c r="PYM1" s="292"/>
      <c r="PYN1" s="292"/>
      <c r="PYO1" s="292"/>
      <c r="PYP1" s="292"/>
      <c r="PYQ1" s="292"/>
      <c r="PYR1" s="292"/>
      <c r="PYS1" s="292"/>
      <c r="PYT1" s="292"/>
      <c r="PYU1" s="292"/>
      <c r="PYV1" s="292"/>
      <c r="PYW1" s="292"/>
      <c r="PYX1" s="292"/>
      <c r="PYY1" s="292"/>
      <c r="PYZ1" s="292"/>
      <c r="PZA1" s="292"/>
      <c r="PZB1" s="292"/>
      <c r="PZC1" s="292"/>
      <c r="PZD1" s="292"/>
      <c r="PZE1" s="292"/>
      <c r="PZF1" s="292"/>
      <c r="PZG1" s="292"/>
      <c r="PZH1" s="292"/>
      <c r="PZI1" s="292"/>
      <c r="PZJ1" s="292"/>
      <c r="PZK1" s="292"/>
      <c r="PZL1" s="292"/>
      <c r="PZM1" s="292"/>
      <c r="PZN1" s="292"/>
      <c r="PZO1" s="292"/>
      <c r="PZP1" s="292"/>
      <c r="PZQ1" s="292"/>
      <c r="PZR1" s="292"/>
      <c r="PZS1" s="292"/>
      <c r="PZT1" s="292"/>
      <c r="PZU1" s="292"/>
      <c r="PZV1" s="292"/>
      <c r="PZW1" s="292"/>
      <c r="PZX1" s="292"/>
      <c r="PZY1" s="292"/>
      <c r="PZZ1" s="292"/>
      <c r="QAA1" s="292"/>
      <c r="QAB1" s="292"/>
      <c r="QAC1" s="292"/>
      <c r="QAD1" s="292"/>
      <c r="QAE1" s="292"/>
      <c r="QAF1" s="292"/>
      <c r="QAG1" s="292"/>
      <c r="QAH1" s="292"/>
      <c r="QAI1" s="292"/>
      <c r="QAJ1" s="292"/>
      <c r="QAK1" s="292"/>
      <c r="QAL1" s="292"/>
      <c r="QAM1" s="292"/>
      <c r="QAN1" s="292"/>
      <c r="QAO1" s="292"/>
      <c r="QAP1" s="292"/>
      <c r="QAQ1" s="292"/>
      <c r="QAR1" s="292"/>
      <c r="QAS1" s="292"/>
      <c r="QAT1" s="292"/>
      <c r="QAU1" s="292"/>
      <c r="QAV1" s="292"/>
      <c r="QAW1" s="292"/>
      <c r="QAX1" s="292"/>
      <c r="QAY1" s="292"/>
      <c r="QAZ1" s="292"/>
      <c r="QBA1" s="292"/>
      <c r="QBB1" s="292"/>
      <c r="QBC1" s="292"/>
      <c r="QBD1" s="292"/>
      <c r="QBE1" s="292"/>
      <c r="QBF1" s="292"/>
      <c r="QBG1" s="292"/>
      <c r="QBH1" s="292"/>
      <c r="QBI1" s="292"/>
      <c r="QBJ1" s="292"/>
      <c r="QBK1" s="292"/>
      <c r="QBL1" s="292"/>
      <c r="QBM1" s="292"/>
      <c r="QBN1" s="292"/>
      <c r="QBO1" s="292"/>
      <c r="QBP1" s="292"/>
      <c r="QBQ1" s="292"/>
      <c r="QBR1" s="292"/>
      <c r="QBS1" s="292"/>
      <c r="QBT1" s="292"/>
      <c r="QBU1" s="292"/>
      <c r="QBV1" s="292"/>
      <c r="QBW1" s="292"/>
      <c r="QBX1" s="292"/>
      <c r="QBY1" s="292"/>
      <c r="QBZ1" s="292"/>
      <c r="QCA1" s="292"/>
      <c r="QCB1" s="292"/>
      <c r="QCC1" s="292"/>
      <c r="QCD1" s="292"/>
      <c r="QCE1" s="292"/>
      <c r="QCF1" s="292"/>
      <c r="QCG1" s="292"/>
      <c r="QCH1" s="292"/>
      <c r="QCI1" s="292"/>
      <c r="QCJ1" s="292"/>
      <c r="QCK1" s="292"/>
      <c r="QCL1" s="292"/>
      <c r="QCM1" s="292"/>
      <c r="QCN1" s="292"/>
      <c r="QCO1" s="292"/>
      <c r="QCP1" s="292"/>
      <c r="QCQ1" s="292"/>
      <c r="QCR1" s="292"/>
      <c r="QCS1" s="292"/>
      <c r="QCT1" s="292"/>
      <c r="QCU1" s="292"/>
      <c r="QCV1" s="292"/>
      <c r="QCW1" s="292"/>
      <c r="QCX1" s="292"/>
      <c r="QCY1" s="292"/>
      <c r="QCZ1" s="292"/>
      <c r="QDA1" s="292"/>
      <c r="QDB1" s="292"/>
      <c r="QDC1" s="292"/>
      <c r="QDD1" s="292"/>
      <c r="QDE1" s="292"/>
      <c r="QDF1" s="292"/>
      <c r="QDG1" s="292"/>
      <c r="QDH1" s="292"/>
      <c r="QDI1" s="292"/>
      <c r="QDJ1" s="292"/>
      <c r="QDK1" s="292"/>
      <c r="QDL1" s="292"/>
      <c r="QDM1" s="292"/>
      <c r="QDN1" s="292"/>
      <c r="QDO1" s="292"/>
      <c r="QDP1" s="292"/>
      <c r="QDQ1" s="292"/>
      <c r="QDR1" s="292"/>
      <c r="QDS1" s="292"/>
      <c r="QDT1" s="292"/>
      <c r="QDU1" s="292"/>
      <c r="QDV1" s="292"/>
      <c r="QDW1" s="292"/>
      <c r="QDX1" s="292"/>
      <c r="QDY1" s="292"/>
      <c r="QDZ1" s="292"/>
      <c r="QEA1" s="292"/>
      <c r="QEB1" s="292"/>
      <c r="QEC1" s="292"/>
      <c r="QED1" s="292"/>
      <c r="QEE1" s="292"/>
      <c r="QEF1" s="292"/>
      <c r="QEG1" s="292"/>
      <c r="QEH1" s="292"/>
      <c r="QEI1" s="292"/>
      <c r="QEJ1" s="292"/>
      <c r="QEK1" s="292"/>
      <c r="QEL1" s="292"/>
      <c r="QEM1" s="292"/>
      <c r="QEN1" s="292"/>
      <c r="QEO1" s="292"/>
      <c r="QEP1" s="292"/>
      <c r="QEQ1" s="292"/>
      <c r="QER1" s="292"/>
      <c r="QES1" s="292"/>
      <c r="QET1" s="292"/>
      <c r="QEU1" s="292"/>
      <c r="QEV1" s="292"/>
      <c r="QEW1" s="292"/>
      <c r="QEX1" s="292"/>
      <c r="QEY1" s="292"/>
      <c r="QEZ1" s="292"/>
      <c r="QFA1" s="292"/>
      <c r="QFB1" s="292"/>
      <c r="QFC1" s="292"/>
      <c r="QFD1" s="292"/>
      <c r="QFE1" s="292"/>
      <c r="QFF1" s="292"/>
      <c r="QFG1" s="292"/>
      <c r="QFH1" s="292"/>
      <c r="QFI1" s="292"/>
      <c r="QFJ1" s="292"/>
      <c r="QFK1" s="292"/>
      <c r="QFL1" s="292"/>
      <c r="QFM1" s="292"/>
      <c r="QFN1" s="292"/>
      <c r="QFO1" s="292"/>
      <c r="QFP1" s="292"/>
      <c r="QFQ1" s="292"/>
      <c r="QFR1" s="292"/>
      <c r="QFS1" s="292"/>
      <c r="QFT1" s="292"/>
      <c r="QFU1" s="292"/>
      <c r="QFV1" s="292"/>
      <c r="QFW1" s="292"/>
      <c r="QFX1" s="292"/>
      <c r="QFY1" s="292"/>
      <c r="QFZ1" s="292"/>
      <c r="QGA1" s="292"/>
      <c r="QGB1" s="292"/>
      <c r="QGC1" s="292"/>
      <c r="QGD1" s="292"/>
      <c r="QGE1" s="292"/>
      <c r="QGF1" s="292"/>
      <c r="QGG1" s="292"/>
      <c r="QGH1" s="292"/>
      <c r="QGI1" s="292"/>
      <c r="QGJ1" s="292"/>
      <c r="QGK1" s="292"/>
      <c r="QGL1" s="292"/>
      <c r="QGM1" s="292"/>
      <c r="QGN1" s="292"/>
      <c r="QGO1" s="292"/>
      <c r="QGP1" s="292"/>
      <c r="QGQ1" s="292"/>
      <c r="QGR1" s="292"/>
      <c r="QGS1" s="292"/>
      <c r="QGT1" s="292"/>
      <c r="QGU1" s="292"/>
      <c r="QGV1" s="292"/>
      <c r="QGW1" s="292"/>
      <c r="QGX1" s="292"/>
      <c r="QGY1" s="292"/>
      <c r="QGZ1" s="292"/>
      <c r="QHA1" s="292"/>
      <c r="QHB1" s="292"/>
      <c r="QHC1" s="292"/>
      <c r="QHD1" s="292"/>
      <c r="QHE1" s="292"/>
      <c r="QHF1" s="292"/>
      <c r="QHG1" s="292"/>
      <c r="QHH1" s="292"/>
      <c r="QHI1" s="292"/>
      <c r="QHJ1" s="292"/>
      <c r="QHK1" s="292"/>
      <c r="QHL1" s="292"/>
      <c r="QHM1" s="292"/>
      <c r="QHN1" s="292"/>
      <c r="QHO1" s="292"/>
      <c r="QHP1" s="292"/>
      <c r="QHQ1" s="292"/>
      <c r="QHR1" s="292"/>
      <c r="QHS1" s="292"/>
      <c r="QHT1" s="292"/>
      <c r="QHU1" s="292"/>
      <c r="QHV1" s="292"/>
      <c r="QHW1" s="292"/>
      <c r="QHX1" s="292"/>
      <c r="QHY1" s="292"/>
      <c r="QHZ1" s="292"/>
      <c r="QIA1" s="292"/>
      <c r="QIB1" s="292"/>
      <c r="QIC1" s="292"/>
      <c r="QID1" s="292"/>
      <c r="QIE1" s="292"/>
      <c r="QIF1" s="292"/>
      <c r="QIG1" s="292"/>
      <c r="QIH1" s="292"/>
      <c r="QII1" s="292"/>
      <c r="QIJ1" s="292"/>
      <c r="QIK1" s="292"/>
      <c r="QIL1" s="292"/>
      <c r="QIM1" s="292"/>
      <c r="QIN1" s="292"/>
      <c r="QIO1" s="292"/>
      <c r="QIP1" s="292"/>
      <c r="QIQ1" s="292"/>
      <c r="QIR1" s="292"/>
      <c r="QIS1" s="292"/>
      <c r="QIT1" s="292"/>
      <c r="QIU1" s="292"/>
      <c r="QIV1" s="292"/>
      <c r="QIW1" s="292"/>
      <c r="QIX1" s="292"/>
      <c r="QIY1" s="292"/>
      <c r="QIZ1" s="292"/>
      <c r="QJA1" s="292"/>
      <c r="QJB1" s="292"/>
      <c r="QJC1" s="292"/>
      <c r="QJD1" s="292"/>
      <c r="QJE1" s="292"/>
      <c r="QJF1" s="292"/>
      <c r="QJG1" s="292"/>
      <c r="QJH1" s="292"/>
      <c r="QJI1" s="292"/>
      <c r="QJJ1" s="292"/>
      <c r="QJK1" s="292"/>
      <c r="QJL1" s="292"/>
      <c r="QJM1" s="292"/>
      <c r="QJN1" s="292"/>
      <c r="QJO1" s="292"/>
      <c r="QJP1" s="292"/>
      <c r="QJQ1" s="292"/>
      <c r="QJR1" s="292"/>
      <c r="QJS1" s="292"/>
      <c r="QJT1" s="292"/>
      <c r="QJU1" s="292"/>
      <c r="QJV1" s="292"/>
      <c r="QJW1" s="292"/>
      <c r="QJX1" s="292"/>
      <c r="QJY1" s="292"/>
      <c r="QJZ1" s="292"/>
      <c r="QKA1" s="292"/>
      <c r="QKB1" s="292"/>
      <c r="QKC1" s="292"/>
      <c r="QKD1" s="292"/>
      <c r="QKE1" s="292"/>
      <c r="QKF1" s="292"/>
      <c r="QKG1" s="292"/>
      <c r="QKH1" s="292"/>
      <c r="QKI1" s="292"/>
      <c r="QKJ1" s="292"/>
      <c r="QKK1" s="292"/>
      <c r="QKL1" s="292"/>
      <c r="QKM1" s="292"/>
      <c r="QKN1" s="292"/>
      <c r="QKO1" s="292"/>
      <c r="QKP1" s="292"/>
      <c r="QKQ1" s="292"/>
      <c r="QKR1" s="292"/>
      <c r="QKS1" s="292"/>
      <c r="QKT1" s="292"/>
      <c r="QKU1" s="292"/>
      <c r="QKV1" s="292"/>
      <c r="QKW1" s="292"/>
      <c r="QKX1" s="292"/>
      <c r="QKY1" s="292"/>
      <c r="QKZ1" s="292"/>
      <c r="QLA1" s="292"/>
      <c r="QLB1" s="292"/>
      <c r="QLC1" s="292"/>
      <c r="QLD1" s="292"/>
      <c r="QLE1" s="292"/>
      <c r="QLF1" s="292"/>
      <c r="QLG1" s="292"/>
      <c r="QLH1" s="292"/>
      <c r="QLI1" s="292"/>
      <c r="QLJ1" s="292"/>
      <c r="QLK1" s="292"/>
      <c r="QLL1" s="292"/>
      <c r="QLM1" s="292"/>
      <c r="QLN1" s="292"/>
      <c r="QLO1" s="292"/>
      <c r="QLP1" s="292"/>
      <c r="QLQ1" s="292"/>
      <c r="QLR1" s="292"/>
      <c r="QLS1" s="292"/>
      <c r="QLT1" s="292"/>
      <c r="QLU1" s="292"/>
      <c r="QLV1" s="292"/>
      <c r="QLW1" s="292"/>
      <c r="QLX1" s="292"/>
      <c r="QLY1" s="292"/>
      <c r="QLZ1" s="292"/>
      <c r="QMA1" s="292"/>
      <c r="QMB1" s="292"/>
      <c r="QMC1" s="292"/>
      <c r="QMD1" s="292"/>
      <c r="QME1" s="292"/>
      <c r="QMF1" s="292"/>
      <c r="QMG1" s="292"/>
      <c r="QMH1" s="292"/>
      <c r="QMI1" s="292"/>
      <c r="QMJ1" s="292"/>
      <c r="QMK1" s="292"/>
      <c r="QML1" s="292"/>
      <c r="QMM1" s="292"/>
      <c r="QMN1" s="292"/>
      <c r="QMO1" s="292"/>
      <c r="QMP1" s="292"/>
      <c r="QMQ1" s="292"/>
      <c r="QMR1" s="292"/>
      <c r="QMS1" s="292"/>
      <c r="QMT1" s="292"/>
      <c r="QMU1" s="292"/>
      <c r="QMV1" s="292"/>
      <c r="QMW1" s="292"/>
      <c r="QMX1" s="292"/>
      <c r="QMY1" s="292"/>
      <c r="QMZ1" s="292"/>
      <c r="QNA1" s="292"/>
      <c r="QNB1" s="292"/>
      <c r="QNC1" s="292"/>
      <c r="QND1" s="292"/>
      <c r="QNE1" s="292"/>
      <c r="QNF1" s="292"/>
      <c r="QNG1" s="292"/>
      <c r="QNH1" s="292"/>
      <c r="QNI1" s="292"/>
      <c r="QNJ1" s="292"/>
      <c r="QNK1" s="292"/>
      <c r="QNL1" s="292"/>
      <c r="QNM1" s="292"/>
      <c r="QNN1" s="292"/>
      <c r="QNO1" s="292"/>
      <c r="QNP1" s="292"/>
      <c r="QNQ1" s="292"/>
      <c r="QNR1" s="292"/>
      <c r="QNS1" s="292"/>
      <c r="QNT1" s="292"/>
      <c r="QNU1" s="292"/>
      <c r="QNV1" s="292"/>
      <c r="QNW1" s="292"/>
      <c r="QNX1" s="292"/>
      <c r="QNY1" s="292"/>
      <c r="QNZ1" s="292"/>
      <c r="QOA1" s="292"/>
      <c r="QOB1" s="292"/>
      <c r="QOC1" s="292"/>
      <c r="QOD1" s="292"/>
      <c r="QOE1" s="292"/>
      <c r="QOF1" s="292"/>
      <c r="QOG1" s="292"/>
      <c r="QOH1" s="292"/>
      <c r="QOI1" s="292"/>
      <c r="QOJ1" s="292"/>
      <c r="QOK1" s="292"/>
      <c r="QOL1" s="292"/>
      <c r="QOM1" s="292"/>
      <c r="QON1" s="292"/>
      <c r="QOO1" s="292"/>
      <c r="QOP1" s="292"/>
      <c r="QOQ1" s="292"/>
      <c r="QOR1" s="292"/>
      <c r="QOS1" s="292"/>
      <c r="QOT1" s="292"/>
      <c r="QOU1" s="292"/>
      <c r="QOV1" s="292"/>
      <c r="QOW1" s="292"/>
      <c r="QOX1" s="292"/>
      <c r="QOY1" s="292"/>
      <c r="QOZ1" s="292"/>
      <c r="QPA1" s="292"/>
      <c r="QPB1" s="292"/>
      <c r="QPC1" s="292"/>
      <c r="QPD1" s="292"/>
      <c r="QPE1" s="292"/>
      <c r="QPF1" s="292"/>
      <c r="QPG1" s="292"/>
      <c r="QPH1" s="292"/>
      <c r="QPI1" s="292"/>
      <c r="QPJ1" s="292"/>
      <c r="QPK1" s="292"/>
      <c r="QPL1" s="292"/>
      <c r="QPM1" s="292"/>
      <c r="QPN1" s="292"/>
      <c r="QPO1" s="292"/>
      <c r="QPP1" s="292"/>
      <c r="QPQ1" s="292"/>
      <c r="QPR1" s="292"/>
      <c r="QPS1" s="292"/>
      <c r="QPT1" s="292"/>
      <c r="QPU1" s="292"/>
      <c r="QPV1" s="292"/>
      <c r="QPW1" s="292"/>
      <c r="QPX1" s="292"/>
      <c r="QPY1" s="292"/>
      <c r="QPZ1" s="292"/>
      <c r="QQA1" s="292"/>
      <c r="QQB1" s="292"/>
      <c r="QQC1" s="292"/>
      <c r="QQD1" s="292"/>
      <c r="QQE1" s="292"/>
      <c r="QQF1" s="292"/>
      <c r="QQG1" s="292"/>
      <c r="QQH1" s="292"/>
      <c r="QQI1" s="292"/>
      <c r="QQJ1" s="292"/>
      <c r="QQK1" s="292"/>
      <c r="QQL1" s="292"/>
      <c r="QQM1" s="292"/>
      <c r="QQN1" s="292"/>
      <c r="QQO1" s="292"/>
      <c r="QQP1" s="292"/>
      <c r="QQQ1" s="292"/>
      <c r="QQR1" s="292"/>
      <c r="QQS1" s="292"/>
      <c r="QQT1" s="292"/>
      <c r="QQU1" s="292"/>
      <c r="QQV1" s="292"/>
      <c r="QQW1" s="292"/>
      <c r="QQX1" s="292"/>
      <c r="QQY1" s="292"/>
      <c r="QQZ1" s="292"/>
      <c r="QRA1" s="292"/>
      <c r="QRB1" s="292"/>
      <c r="QRC1" s="292"/>
      <c r="QRD1" s="292"/>
      <c r="QRE1" s="292"/>
      <c r="QRF1" s="292"/>
      <c r="QRG1" s="292"/>
      <c r="QRH1" s="292"/>
      <c r="QRI1" s="292"/>
      <c r="QRJ1" s="292"/>
      <c r="QRK1" s="292"/>
      <c r="QRL1" s="292"/>
      <c r="QRM1" s="292"/>
      <c r="QRN1" s="292"/>
      <c r="QRO1" s="292"/>
      <c r="QRP1" s="292"/>
      <c r="QRQ1" s="292"/>
      <c r="QRR1" s="292"/>
      <c r="QRS1" s="292"/>
      <c r="QRT1" s="292"/>
      <c r="QRU1" s="292"/>
      <c r="QRV1" s="292"/>
      <c r="QRW1" s="292"/>
      <c r="QRX1" s="292"/>
      <c r="QRY1" s="292"/>
      <c r="QRZ1" s="292"/>
      <c r="QSA1" s="292"/>
      <c r="QSB1" s="292"/>
      <c r="QSC1" s="292"/>
      <c r="QSD1" s="292"/>
      <c r="QSE1" s="292"/>
      <c r="QSF1" s="292"/>
      <c r="QSG1" s="292"/>
      <c r="QSH1" s="292"/>
      <c r="QSI1" s="292"/>
      <c r="QSJ1" s="292"/>
      <c r="QSK1" s="292"/>
      <c r="QSL1" s="292"/>
      <c r="QSM1" s="292"/>
      <c r="QSN1" s="292"/>
      <c r="QSO1" s="292"/>
      <c r="QSP1" s="292"/>
      <c r="QSQ1" s="292"/>
      <c r="QSR1" s="292"/>
      <c r="QSS1" s="292"/>
      <c r="QST1" s="292"/>
      <c r="QSU1" s="292"/>
      <c r="QSV1" s="292"/>
      <c r="QSW1" s="292"/>
      <c r="QSX1" s="292"/>
      <c r="QSY1" s="292"/>
      <c r="QSZ1" s="292"/>
      <c r="QTA1" s="292"/>
      <c r="QTB1" s="292"/>
      <c r="QTC1" s="292"/>
      <c r="QTD1" s="292"/>
      <c r="QTE1" s="292"/>
      <c r="QTF1" s="292"/>
      <c r="QTG1" s="292"/>
      <c r="QTH1" s="292"/>
      <c r="QTI1" s="292"/>
      <c r="QTJ1" s="292"/>
      <c r="QTK1" s="292"/>
      <c r="QTL1" s="292"/>
      <c r="QTM1" s="292"/>
      <c r="QTN1" s="292"/>
      <c r="QTO1" s="292"/>
      <c r="QTP1" s="292"/>
      <c r="QTQ1" s="292"/>
      <c r="QTR1" s="292"/>
      <c r="QTS1" s="292"/>
      <c r="QTT1" s="292"/>
      <c r="QTU1" s="292"/>
      <c r="QTV1" s="292"/>
      <c r="QTW1" s="292"/>
      <c r="QTX1" s="292"/>
      <c r="QTY1" s="292"/>
      <c r="QTZ1" s="292"/>
      <c r="QUA1" s="292"/>
      <c r="QUB1" s="292"/>
      <c r="QUC1" s="292"/>
      <c r="QUD1" s="292"/>
      <c r="QUE1" s="292"/>
      <c r="QUF1" s="292"/>
      <c r="QUG1" s="292"/>
      <c r="QUH1" s="292"/>
      <c r="QUI1" s="292"/>
      <c r="QUJ1" s="292"/>
      <c r="QUK1" s="292"/>
      <c r="QUL1" s="292"/>
      <c r="QUM1" s="292"/>
      <c r="QUN1" s="292"/>
      <c r="QUO1" s="292"/>
      <c r="QUP1" s="292"/>
      <c r="QUQ1" s="292"/>
      <c r="QUR1" s="292"/>
      <c r="QUS1" s="292"/>
      <c r="QUT1" s="292"/>
      <c r="QUU1" s="292"/>
      <c r="QUV1" s="292"/>
      <c r="QUW1" s="292"/>
      <c r="QUX1" s="292"/>
      <c r="QUY1" s="292"/>
      <c r="QUZ1" s="292"/>
      <c r="QVA1" s="292"/>
      <c r="QVB1" s="292"/>
      <c r="QVC1" s="292"/>
      <c r="QVD1" s="292"/>
      <c r="QVE1" s="292"/>
      <c r="QVF1" s="292"/>
      <c r="QVG1" s="292"/>
      <c r="QVH1" s="292"/>
      <c r="QVI1" s="292"/>
      <c r="QVJ1" s="292"/>
      <c r="QVK1" s="292"/>
      <c r="QVL1" s="292"/>
      <c r="QVM1" s="292"/>
      <c r="QVN1" s="292"/>
      <c r="QVO1" s="292"/>
      <c r="QVP1" s="292"/>
      <c r="QVQ1" s="292"/>
      <c r="QVR1" s="292"/>
      <c r="QVS1" s="292"/>
      <c r="QVT1" s="292"/>
      <c r="QVU1" s="292"/>
      <c r="QVV1" s="292"/>
      <c r="QVW1" s="292"/>
      <c r="QVX1" s="292"/>
      <c r="QVY1" s="292"/>
      <c r="QVZ1" s="292"/>
      <c r="QWA1" s="292"/>
      <c r="QWB1" s="292"/>
      <c r="QWC1" s="292"/>
      <c r="QWD1" s="292"/>
      <c r="QWE1" s="292"/>
      <c r="QWF1" s="292"/>
      <c r="QWG1" s="292"/>
      <c r="QWH1" s="292"/>
      <c r="QWI1" s="292"/>
      <c r="QWJ1" s="292"/>
      <c r="QWK1" s="292"/>
      <c r="QWL1" s="292"/>
      <c r="QWM1" s="292"/>
      <c r="QWN1" s="292"/>
      <c r="QWO1" s="292"/>
      <c r="QWP1" s="292"/>
      <c r="QWQ1" s="292"/>
      <c r="QWR1" s="292"/>
      <c r="QWS1" s="292"/>
      <c r="QWT1" s="292"/>
      <c r="QWU1" s="292"/>
      <c r="QWV1" s="292"/>
      <c r="QWW1" s="292"/>
      <c r="QWX1" s="292"/>
      <c r="QWY1" s="292"/>
      <c r="QWZ1" s="292"/>
      <c r="QXA1" s="292"/>
      <c r="QXB1" s="292"/>
      <c r="QXC1" s="292"/>
      <c r="QXD1" s="292"/>
      <c r="QXE1" s="292"/>
      <c r="QXF1" s="292"/>
      <c r="QXG1" s="292"/>
      <c r="QXH1" s="292"/>
      <c r="QXI1" s="292"/>
      <c r="QXJ1" s="292"/>
      <c r="QXK1" s="292"/>
      <c r="QXL1" s="292"/>
      <c r="QXM1" s="292"/>
      <c r="QXN1" s="292"/>
      <c r="QXO1" s="292"/>
      <c r="QXP1" s="292"/>
      <c r="QXQ1" s="292"/>
      <c r="QXR1" s="292"/>
      <c r="QXS1" s="292"/>
      <c r="QXT1" s="292"/>
      <c r="QXU1" s="292"/>
      <c r="QXV1" s="292"/>
      <c r="QXW1" s="292"/>
      <c r="QXX1" s="292"/>
      <c r="QXY1" s="292"/>
      <c r="QXZ1" s="292"/>
      <c r="QYA1" s="292"/>
      <c r="QYB1" s="292"/>
      <c r="QYC1" s="292"/>
      <c r="QYD1" s="292"/>
      <c r="QYE1" s="292"/>
      <c r="QYF1" s="292"/>
      <c r="QYG1" s="292"/>
      <c r="QYH1" s="292"/>
      <c r="QYI1" s="292"/>
      <c r="QYJ1" s="292"/>
      <c r="QYK1" s="292"/>
      <c r="QYL1" s="292"/>
      <c r="QYM1" s="292"/>
      <c r="QYN1" s="292"/>
      <c r="QYO1" s="292"/>
      <c r="QYP1" s="292"/>
      <c r="QYQ1" s="292"/>
      <c r="QYR1" s="292"/>
      <c r="QYS1" s="292"/>
      <c r="QYT1" s="292"/>
      <c r="QYU1" s="292"/>
      <c r="QYV1" s="292"/>
      <c r="QYW1" s="292"/>
      <c r="QYX1" s="292"/>
      <c r="QYY1" s="292"/>
      <c r="QYZ1" s="292"/>
      <c r="QZA1" s="292"/>
      <c r="QZB1" s="292"/>
      <c r="QZC1" s="292"/>
      <c r="QZD1" s="292"/>
      <c r="QZE1" s="292"/>
      <c r="QZF1" s="292"/>
      <c r="QZG1" s="292"/>
      <c r="QZH1" s="292"/>
      <c r="QZI1" s="292"/>
      <c r="QZJ1" s="292"/>
      <c r="QZK1" s="292"/>
      <c r="QZL1" s="292"/>
      <c r="QZM1" s="292"/>
      <c r="QZN1" s="292"/>
      <c r="QZO1" s="292"/>
      <c r="QZP1" s="292"/>
      <c r="QZQ1" s="292"/>
      <c r="QZR1" s="292"/>
      <c r="QZS1" s="292"/>
      <c r="QZT1" s="292"/>
      <c r="QZU1" s="292"/>
      <c r="QZV1" s="292"/>
      <c r="QZW1" s="292"/>
      <c r="QZX1" s="292"/>
      <c r="QZY1" s="292"/>
      <c r="QZZ1" s="292"/>
      <c r="RAA1" s="292"/>
      <c r="RAB1" s="292"/>
      <c r="RAC1" s="292"/>
      <c r="RAD1" s="292"/>
      <c r="RAE1" s="292"/>
      <c r="RAF1" s="292"/>
      <c r="RAG1" s="292"/>
      <c r="RAH1" s="292"/>
      <c r="RAI1" s="292"/>
      <c r="RAJ1" s="292"/>
      <c r="RAK1" s="292"/>
      <c r="RAL1" s="292"/>
      <c r="RAM1" s="292"/>
      <c r="RAN1" s="292"/>
      <c r="RAO1" s="292"/>
      <c r="RAP1" s="292"/>
      <c r="RAQ1" s="292"/>
      <c r="RAR1" s="292"/>
      <c r="RAS1" s="292"/>
      <c r="RAT1" s="292"/>
      <c r="RAU1" s="292"/>
      <c r="RAV1" s="292"/>
      <c r="RAW1" s="292"/>
      <c r="RAX1" s="292"/>
      <c r="RAY1" s="292"/>
      <c r="RAZ1" s="292"/>
      <c r="RBA1" s="292"/>
      <c r="RBB1" s="292"/>
      <c r="RBC1" s="292"/>
      <c r="RBD1" s="292"/>
      <c r="RBE1" s="292"/>
      <c r="RBF1" s="292"/>
      <c r="RBG1" s="292"/>
      <c r="RBH1" s="292"/>
      <c r="RBI1" s="292"/>
      <c r="RBJ1" s="292"/>
      <c r="RBK1" s="292"/>
      <c r="RBL1" s="292"/>
      <c r="RBM1" s="292"/>
      <c r="RBN1" s="292"/>
      <c r="RBO1" s="292"/>
      <c r="RBP1" s="292"/>
      <c r="RBQ1" s="292"/>
      <c r="RBR1" s="292"/>
      <c r="RBS1" s="292"/>
      <c r="RBT1" s="292"/>
      <c r="RBU1" s="292"/>
      <c r="RBV1" s="292"/>
      <c r="RBW1" s="292"/>
      <c r="RBX1" s="292"/>
      <c r="RBY1" s="292"/>
      <c r="RBZ1" s="292"/>
      <c r="RCA1" s="292"/>
      <c r="RCB1" s="292"/>
      <c r="RCC1" s="292"/>
      <c r="RCD1" s="292"/>
      <c r="RCE1" s="292"/>
      <c r="RCF1" s="292"/>
      <c r="RCG1" s="292"/>
      <c r="RCH1" s="292"/>
      <c r="RCI1" s="292"/>
      <c r="RCJ1" s="292"/>
      <c r="RCK1" s="292"/>
      <c r="RCL1" s="292"/>
      <c r="RCM1" s="292"/>
      <c r="RCN1" s="292"/>
      <c r="RCO1" s="292"/>
      <c r="RCP1" s="292"/>
      <c r="RCQ1" s="292"/>
      <c r="RCR1" s="292"/>
      <c r="RCS1" s="292"/>
      <c r="RCT1" s="292"/>
      <c r="RCU1" s="292"/>
      <c r="RCV1" s="292"/>
      <c r="RCW1" s="292"/>
      <c r="RCX1" s="292"/>
      <c r="RCY1" s="292"/>
      <c r="RCZ1" s="292"/>
      <c r="RDA1" s="292"/>
      <c r="RDB1" s="292"/>
      <c r="RDC1" s="292"/>
      <c r="RDD1" s="292"/>
      <c r="RDE1" s="292"/>
      <c r="RDF1" s="292"/>
      <c r="RDG1" s="292"/>
      <c r="RDH1" s="292"/>
      <c r="RDI1" s="292"/>
      <c r="RDJ1" s="292"/>
      <c r="RDK1" s="292"/>
      <c r="RDL1" s="292"/>
      <c r="RDM1" s="292"/>
      <c r="RDN1" s="292"/>
      <c r="RDO1" s="292"/>
      <c r="RDP1" s="292"/>
      <c r="RDQ1" s="292"/>
      <c r="RDR1" s="292"/>
      <c r="RDS1" s="292"/>
      <c r="RDT1" s="292"/>
      <c r="RDU1" s="292"/>
      <c r="RDV1" s="292"/>
      <c r="RDW1" s="292"/>
      <c r="RDX1" s="292"/>
      <c r="RDY1" s="292"/>
      <c r="RDZ1" s="292"/>
      <c r="REA1" s="292"/>
      <c r="REB1" s="292"/>
      <c r="REC1" s="292"/>
      <c r="RED1" s="292"/>
      <c r="REE1" s="292"/>
      <c r="REF1" s="292"/>
      <c r="REG1" s="292"/>
      <c r="REH1" s="292"/>
      <c r="REI1" s="292"/>
      <c r="REJ1" s="292"/>
      <c r="REK1" s="292"/>
      <c r="REL1" s="292"/>
      <c r="REM1" s="292"/>
      <c r="REN1" s="292"/>
      <c r="REO1" s="292"/>
      <c r="REP1" s="292"/>
      <c r="REQ1" s="292"/>
      <c r="RER1" s="292"/>
      <c r="RES1" s="292"/>
      <c r="RET1" s="292"/>
      <c r="REU1" s="292"/>
      <c r="REV1" s="292"/>
      <c r="REW1" s="292"/>
      <c r="REX1" s="292"/>
      <c r="REY1" s="292"/>
      <c r="REZ1" s="292"/>
      <c r="RFA1" s="292"/>
      <c r="RFB1" s="292"/>
      <c r="RFC1" s="292"/>
      <c r="RFD1" s="292"/>
      <c r="RFE1" s="292"/>
      <c r="RFF1" s="292"/>
      <c r="RFG1" s="292"/>
      <c r="RFH1" s="292"/>
      <c r="RFI1" s="292"/>
      <c r="RFJ1" s="292"/>
      <c r="RFK1" s="292"/>
      <c r="RFL1" s="292"/>
      <c r="RFM1" s="292"/>
      <c r="RFN1" s="292"/>
      <c r="RFO1" s="292"/>
      <c r="RFP1" s="292"/>
      <c r="RFQ1" s="292"/>
      <c r="RFR1" s="292"/>
      <c r="RFS1" s="292"/>
      <c r="RFT1" s="292"/>
      <c r="RFU1" s="292"/>
      <c r="RFV1" s="292"/>
      <c r="RFW1" s="292"/>
      <c r="RFX1" s="292"/>
      <c r="RFY1" s="292"/>
      <c r="RFZ1" s="292"/>
      <c r="RGA1" s="292"/>
      <c r="RGB1" s="292"/>
      <c r="RGC1" s="292"/>
      <c r="RGD1" s="292"/>
      <c r="RGE1" s="292"/>
      <c r="RGF1" s="292"/>
      <c r="RGG1" s="292"/>
      <c r="RGH1" s="292"/>
      <c r="RGI1" s="292"/>
      <c r="RGJ1" s="292"/>
      <c r="RGK1" s="292"/>
      <c r="RGL1" s="292"/>
      <c r="RGM1" s="292"/>
      <c r="RGN1" s="292"/>
      <c r="RGO1" s="292"/>
      <c r="RGP1" s="292"/>
      <c r="RGQ1" s="292"/>
      <c r="RGR1" s="292"/>
      <c r="RGS1" s="292"/>
      <c r="RGT1" s="292"/>
      <c r="RGU1" s="292"/>
      <c r="RGV1" s="292"/>
      <c r="RGW1" s="292"/>
      <c r="RGX1" s="292"/>
      <c r="RGY1" s="292"/>
      <c r="RGZ1" s="292"/>
      <c r="RHA1" s="292"/>
      <c r="RHB1" s="292"/>
      <c r="RHC1" s="292"/>
      <c r="RHD1" s="292"/>
      <c r="RHE1" s="292"/>
      <c r="RHF1" s="292"/>
      <c r="RHG1" s="292"/>
      <c r="RHH1" s="292"/>
      <c r="RHI1" s="292"/>
      <c r="RHJ1" s="292"/>
      <c r="RHK1" s="292"/>
      <c r="RHL1" s="292"/>
      <c r="RHM1" s="292"/>
      <c r="RHN1" s="292"/>
      <c r="RHO1" s="292"/>
      <c r="RHP1" s="292"/>
      <c r="RHQ1" s="292"/>
      <c r="RHR1" s="292"/>
      <c r="RHS1" s="292"/>
      <c r="RHT1" s="292"/>
      <c r="RHU1" s="292"/>
      <c r="RHV1" s="292"/>
      <c r="RHW1" s="292"/>
      <c r="RHX1" s="292"/>
      <c r="RHY1" s="292"/>
      <c r="RHZ1" s="292"/>
      <c r="RIA1" s="292"/>
      <c r="RIB1" s="292"/>
      <c r="RIC1" s="292"/>
      <c r="RID1" s="292"/>
      <c r="RIE1" s="292"/>
      <c r="RIF1" s="292"/>
      <c r="RIG1" s="292"/>
      <c r="RIH1" s="292"/>
      <c r="RII1" s="292"/>
      <c r="RIJ1" s="292"/>
      <c r="RIK1" s="292"/>
      <c r="RIL1" s="292"/>
      <c r="RIM1" s="292"/>
      <c r="RIN1" s="292"/>
      <c r="RIO1" s="292"/>
      <c r="RIP1" s="292"/>
      <c r="RIQ1" s="292"/>
      <c r="RIR1" s="292"/>
      <c r="RIS1" s="292"/>
      <c r="RIT1" s="292"/>
      <c r="RIU1" s="292"/>
      <c r="RIV1" s="292"/>
      <c r="RIW1" s="292"/>
      <c r="RIX1" s="292"/>
      <c r="RIY1" s="292"/>
      <c r="RIZ1" s="292"/>
      <c r="RJA1" s="292"/>
      <c r="RJB1" s="292"/>
      <c r="RJC1" s="292"/>
      <c r="RJD1" s="292"/>
      <c r="RJE1" s="292"/>
      <c r="RJF1" s="292"/>
      <c r="RJG1" s="292"/>
      <c r="RJH1" s="292"/>
      <c r="RJI1" s="292"/>
      <c r="RJJ1" s="292"/>
      <c r="RJK1" s="292"/>
      <c r="RJL1" s="292"/>
      <c r="RJM1" s="292"/>
      <c r="RJN1" s="292"/>
      <c r="RJO1" s="292"/>
      <c r="RJP1" s="292"/>
      <c r="RJQ1" s="292"/>
      <c r="RJR1" s="292"/>
      <c r="RJS1" s="292"/>
      <c r="RJT1" s="292"/>
      <c r="RJU1" s="292"/>
      <c r="RJV1" s="292"/>
      <c r="RJW1" s="292"/>
      <c r="RJX1" s="292"/>
      <c r="RJY1" s="292"/>
      <c r="RJZ1" s="292"/>
      <c r="RKA1" s="292"/>
      <c r="RKB1" s="292"/>
      <c r="RKC1" s="292"/>
      <c r="RKD1" s="292"/>
      <c r="RKE1" s="292"/>
      <c r="RKF1" s="292"/>
      <c r="RKG1" s="292"/>
      <c r="RKH1" s="292"/>
      <c r="RKI1" s="292"/>
      <c r="RKJ1" s="292"/>
      <c r="RKK1" s="292"/>
      <c r="RKL1" s="292"/>
      <c r="RKM1" s="292"/>
      <c r="RKN1" s="292"/>
      <c r="RKO1" s="292"/>
      <c r="RKP1" s="292"/>
      <c r="RKQ1" s="292"/>
      <c r="RKR1" s="292"/>
      <c r="RKS1" s="292"/>
      <c r="RKT1" s="292"/>
      <c r="RKU1" s="292"/>
      <c r="RKV1" s="292"/>
      <c r="RKW1" s="292"/>
      <c r="RKX1" s="292"/>
      <c r="RKY1" s="292"/>
      <c r="RKZ1" s="292"/>
      <c r="RLA1" s="292"/>
      <c r="RLB1" s="292"/>
      <c r="RLC1" s="292"/>
      <c r="RLD1" s="292"/>
      <c r="RLE1" s="292"/>
      <c r="RLF1" s="292"/>
      <c r="RLG1" s="292"/>
      <c r="RLH1" s="292"/>
      <c r="RLI1" s="292"/>
      <c r="RLJ1" s="292"/>
      <c r="RLK1" s="292"/>
      <c r="RLL1" s="292"/>
      <c r="RLM1" s="292"/>
      <c r="RLN1" s="292"/>
      <c r="RLO1" s="292"/>
      <c r="RLP1" s="292"/>
      <c r="RLQ1" s="292"/>
      <c r="RLR1" s="292"/>
      <c r="RLS1" s="292"/>
      <c r="RLT1" s="292"/>
      <c r="RLU1" s="292"/>
      <c r="RLV1" s="292"/>
      <c r="RLW1" s="292"/>
      <c r="RLX1" s="292"/>
      <c r="RLY1" s="292"/>
      <c r="RLZ1" s="292"/>
      <c r="RMA1" s="292"/>
      <c r="RMB1" s="292"/>
      <c r="RMC1" s="292"/>
      <c r="RMD1" s="292"/>
      <c r="RME1" s="292"/>
      <c r="RMF1" s="292"/>
      <c r="RMG1" s="292"/>
      <c r="RMH1" s="292"/>
      <c r="RMI1" s="292"/>
      <c r="RMJ1" s="292"/>
      <c r="RMK1" s="292"/>
      <c r="RML1" s="292"/>
      <c r="RMM1" s="292"/>
      <c r="RMN1" s="292"/>
      <c r="RMO1" s="292"/>
      <c r="RMP1" s="292"/>
      <c r="RMQ1" s="292"/>
      <c r="RMR1" s="292"/>
      <c r="RMS1" s="292"/>
      <c r="RMT1" s="292"/>
      <c r="RMU1" s="292"/>
      <c r="RMV1" s="292"/>
      <c r="RMW1" s="292"/>
      <c r="RMX1" s="292"/>
      <c r="RMY1" s="292"/>
      <c r="RMZ1" s="292"/>
      <c r="RNA1" s="292"/>
      <c r="RNB1" s="292"/>
      <c r="RNC1" s="292"/>
      <c r="RND1" s="292"/>
      <c r="RNE1" s="292"/>
      <c r="RNF1" s="292"/>
      <c r="RNG1" s="292"/>
      <c r="RNH1" s="292"/>
      <c r="RNI1" s="292"/>
      <c r="RNJ1" s="292"/>
      <c r="RNK1" s="292"/>
      <c r="RNL1" s="292"/>
      <c r="RNM1" s="292"/>
      <c r="RNN1" s="292"/>
      <c r="RNO1" s="292"/>
      <c r="RNP1" s="292"/>
      <c r="RNQ1" s="292"/>
      <c r="RNR1" s="292"/>
      <c r="RNS1" s="292"/>
      <c r="RNT1" s="292"/>
      <c r="RNU1" s="292"/>
      <c r="RNV1" s="292"/>
      <c r="RNW1" s="292"/>
      <c r="RNX1" s="292"/>
      <c r="RNY1" s="292"/>
      <c r="RNZ1" s="292"/>
      <c r="ROA1" s="292"/>
      <c r="ROB1" s="292"/>
      <c r="ROC1" s="292"/>
      <c r="ROD1" s="292"/>
      <c r="ROE1" s="292"/>
      <c r="ROF1" s="292"/>
      <c r="ROG1" s="292"/>
      <c r="ROH1" s="292"/>
      <c r="ROI1" s="292"/>
      <c r="ROJ1" s="292"/>
      <c r="ROK1" s="292"/>
      <c r="ROL1" s="292"/>
      <c r="ROM1" s="292"/>
      <c r="RON1" s="292"/>
      <c r="ROO1" s="292"/>
      <c r="ROP1" s="292"/>
      <c r="ROQ1" s="292"/>
      <c r="ROR1" s="292"/>
      <c r="ROS1" s="292"/>
      <c r="ROT1" s="292"/>
      <c r="ROU1" s="292"/>
      <c r="ROV1" s="292"/>
      <c r="ROW1" s="292"/>
      <c r="ROX1" s="292"/>
      <c r="ROY1" s="292"/>
      <c r="ROZ1" s="292"/>
      <c r="RPA1" s="292"/>
      <c r="RPB1" s="292"/>
      <c r="RPC1" s="292"/>
      <c r="RPD1" s="292"/>
      <c r="RPE1" s="292"/>
      <c r="RPF1" s="292"/>
      <c r="RPG1" s="292"/>
      <c r="RPH1" s="292"/>
      <c r="RPI1" s="292"/>
      <c r="RPJ1" s="292"/>
      <c r="RPK1" s="292"/>
      <c r="RPL1" s="292"/>
      <c r="RPM1" s="292"/>
      <c r="RPN1" s="292"/>
      <c r="RPO1" s="292"/>
      <c r="RPP1" s="292"/>
      <c r="RPQ1" s="292"/>
      <c r="RPR1" s="292"/>
      <c r="RPS1" s="292"/>
      <c r="RPT1" s="292"/>
      <c r="RPU1" s="292"/>
      <c r="RPV1" s="292"/>
      <c r="RPW1" s="292"/>
      <c r="RPX1" s="292"/>
      <c r="RPY1" s="292"/>
      <c r="RPZ1" s="292"/>
      <c r="RQA1" s="292"/>
      <c r="RQB1" s="292"/>
      <c r="RQC1" s="292"/>
      <c r="RQD1" s="292"/>
      <c r="RQE1" s="292"/>
      <c r="RQF1" s="292"/>
      <c r="RQG1" s="292"/>
      <c r="RQH1" s="292"/>
      <c r="RQI1" s="292"/>
      <c r="RQJ1" s="292"/>
      <c r="RQK1" s="292"/>
      <c r="RQL1" s="292"/>
      <c r="RQM1" s="292"/>
      <c r="RQN1" s="292"/>
      <c r="RQO1" s="292"/>
      <c r="RQP1" s="292"/>
      <c r="RQQ1" s="292"/>
      <c r="RQR1" s="292"/>
      <c r="RQS1" s="292"/>
      <c r="RQT1" s="292"/>
      <c r="RQU1" s="292"/>
      <c r="RQV1" s="292"/>
      <c r="RQW1" s="292"/>
      <c r="RQX1" s="292"/>
      <c r="RQY1" s="292"/>
      <c r="RQZ1" s="292"/>
      <c r="RRA1" s="292"/>
      <c r="RRB1" s="292"/>
      <c r="RRC1" s="292"/>
      <c r="RRD1" s="292"/>
      <c r="RRE1" s="292"/>
      <c r="RRF1" s="292"/>
      <c r="RRG1" s="292"/>
      <c r="RRH1" s="292"/>
      <c r="RRI1" s="292"/>
      <c r="RRJ1" s="292"/>
      <c r="RRK1" s="292"/>
      <c r="RRL1" s="292"/>
      <c r="RRM1" s="292"/>
      <c r="RRN1" s="292"/>
      <c r="RRO1" s="292"/>
      <c r="RRP1" s="292"/>
      <c r="RRQ1" s="292"/>
      <c r="RRR1" s="292"/>
      <c r="RRS1" s="292"/>
      <c r="RRT1" s="292"/>
      <c r="RRU1" s="292"/>
      <c r="RRV1" s="292"/>
      <c r="RRW1" s="292"/>
      <c r="RRX1" s="292"/>
      <c r="RRY1" s="292"/>
      <c r="RRZ1" s="292"/>
      <c r="RSA1" s="292"/>
      <c r="RSB1" s="292"/>
      <c r="RSC1" s="292"/>
      <c r="RSD1" s="292"/>
      <c r="RSE1" s="292"/>
      <c r="RSF1" s="292"/>
      <c r="RSG1" s="292"/>
      <c r="RSH1" s="292"/>
      <c r="RSI1" s="292"/>
      <c r="RSJ1" s="292"/>
      <c r="RSK1" s="292"/>
      <c r="RSL1" s="292"/>
      <c r="RSM1" s="292"/>
      <c r="RSN1" s="292"/>
      <c r="RSO1" s="292"/>
      <c r="RSP1" s="292"/>
      <c r="RSQ1" s="292"/>
      <c r="RSR1" s="292"/>
      <c r="RSS1" s="292"/>
      <c r="RST1" s="292"/>
      <c r="RSU1" s="292"/>
      <c r="RSV1" s="292"/>
      <c r="RSW1" s="292"/>
      <c r="RSX1" s="292"/>
      <c r="RSY1" s="292"/>
      <c r="RSZ1" s="292"/>
      <c r="RTA1" s="292"/>
      <c r="RTB1" s="292"/>
      <c r="RTC1" s="292"/>
      <c r="RTD1" s="292"/>
      <c r="RTE1" s="292"/>
      <c r="RTF1" s="292"/>
      <c r="RTG1" s="292"/>
      <c r="RTH1" s="292"/>
      <c r="RTI1" s="292"/>
      <c r="RTJ1" s="292"/>
      <c r="RTK1" s="292"/>
      <c r="RTL1" s="292"/>
      <c r="RTM1" s="292"/>
      <c r="RTN1" s="292"/>
      <c r="RTO1" s="292"/>
      <c r="RTP1" s="292"/>
      <c r="RTQ1" s="292"/>
      <c r="RTR1" s="292"/>
      <c r="RTS1" s="292"/>
      <c r="RTT1" s="292"/>
      <c r="RTU1" s="292"/>
      <c r="RTV1" s="292"/>
      <c r="RTW1" s="292"/>
      <c r="RTX1" s="292"/>
      <c r="RTY1" s="292"/>
      <c r="RTZ1" s="292"/>
      <c r="RUA1" s="292"/>
      <c r="RUB1" s="292"/>
      <c r="RUC1" s="292"/>
      <c r="RUD1" s="292"/>
      <c r="RUE1" s="292"/>
      <c r="RUF1" s="292"/>
      <c r="RUG1" s="292"/>
      <c r="RUH1" s="292"/>
      <c r="RUI1" s="292"/>
      <c r="RUJ1" s="292"/>
      <c r="RUK1" s="292"/>
      <c r="RUL1" s="292"/>
      <c r="RUM1" s="292"/>
      <c r="RUN1" s="292"/>
      <c r="RUO1" s="292"/>
      <c r="RUP1" s="292"/>
      <c r="RUQ1" s="292"/>
      <c r="RUR1" s="292"/>
      <c r="RUS1" s="292"/>
      <c r="RUT1" s="292"/>
      <c r="RUU1" s="292"/>
      <c r="RUV1" s="292"/>
      <c r="RUW1" s="292"/>
      <c r="RUX1" s="292"/>
      <c r="RUY1" s="292"/>
      <c r="RUZ1" s="292"/>
      <c r="RVA1" s="292"/>
      <c r="RVB1" s="292"/>
      <c r="RVC1" s="292"/>
      <c r="RVD1" s="292"/>
      <c r="RVE1" s="292"/>
      <c r="RVF1" s="292"/>
      <c r="RVG1" s="292"/>
      <c r="RVH1" s="292"/>
      <c r="RVI1" s="292"/>
      <c r="RVJ1" s="292"/>
      <c r="RVK1" s="292"/>
      <c r="RVL1" s="292"/>
      <c r="RVM1" s="292"/>
      <c r="RVN1" s="292"/>
      <c r="RVO1" s="292"/>
      <c r="RVP1" s="292"/>
      <c r="RVQ1" s="292"/>
      <c r="RVR1" s="292"/>
      <c r="RVS1" s="292"/>
      <c r="RVT1" s="292"/>
      <c r="RVU1" s="292"/>
      <c r="RVV1" s="292"/>
      <c r="RVW1" s="292"/>
      <c r="RVX1" s="292"/>
      <c r="RVY1" s="292"/>
      <c r="RVZ1" s="292"/>
      <c r="RWA1" s="292"/>
      <c r="RWB1" s="292"/>
      <c r="RWC1" s="292"/>
      <c r="RWD1" s="292"/>
      <c r="RWE1" s="292"/>
      <c r="RWF1" s="292"/>
      <c r="RWG1" s="292"/>
      <c r="RWH1" s="292"/>
      <c r="RWI1" s="292"/>
      <c r="RWJ1" s="292"/>
      <c r="RWK1" s="292"/>
      <c r="RWL1" s="292"/>
      <c r="RWM1" s="292"/>
      <c r="RWN1" s="292"/>
      <c r="RWO1" s="292"/>
      <c r="RWP1" s="292"/>
      <c r="RWQ1" s="292"/>
      <c r="RWR1" s="292"/>
      <c r="RWS1" s="292"/>
      <c r="RWT1" s="292"/>
      <c r="RWU1" s="292"/>
      <c r="RWV1" s="292"/>
      <c r="RWW1" s="292"/>
      <c r="RWX1" s="292"/>
      <c r="RWY1" s="292"/>
      <c r="RWZ1" s="292"/>
      <c r="RXA1" s="292"/>
      <c r="RXB1" s="292"/>
      <c r="RXC1" s="292"/>
      <c r="RXD1" s="292"/>
      <c r="RXE1" s="292"/>
      <c r="RXF1" s="292"/>
      <c r="RXG1" s="292"/>
      <c r="RXH1" s="292"/>
      <c r="RXI1" s="292"/>
      <c r="RXJ1" s="292"/>
      <c r="RXK1" s="292"/>
      <c r="RXL1" s="292"/>
      <c r="RXM1" s="292"/>
      <c r="RXN1" s="292"/>
      <c r="RXO1" s="292"/>
      <c r="RXP1" s="292"/>
      <c r="RXQ1" s="292"/>
      <c r="RXR1" s="292"/>
      <c r="RXS1" s="292"/>
      <c r="RXT1" s="292"/>
      <c r="RXU1" s="292"/>
      <c r="RXV1" s="292"/>
      <c r="RXW1" s="292"/>
      <c r="RXX1" s="292"/>
      <c r="RXY1" s="292"/>
      <c r="RXZ1" s="292"/>
      <c r="RYA1" s="292"/>
      <c r="RYB1" s="292"/>
      <c r="RYC1" s="292"/>
      <c r="RYD1" s="292"/>
      <c r="RYE1" s="292"/>
      <c r="RYF1" s="292"/>
      <c r="RYG1" s="292"/>
      <c r="RYH1" s="292"/>
      <c r="RYI1" s="292"/>
      <c r="RYJ1" s="292"/>
      <c r="RYK1" s="292"/>
      <c r="RYL1" s="292"/>
      <c r="RYM1" s="292"/>
      <c r="RYN1" s="292"/>
      <c r="RYO1" s="292"/>
      <c r="RYP1" s="292"/>
      <c r="RYQ1" s="292"/>
      <c r="RYR1" s="292"/>
      <c r="RYS1" s="292"/>
      <c r="RYT1" s="292"/>
      <c r="RYU1" s="292"/>
      <c r="RYV1" s="292"/>
      <c r="RYW1" s="292"/>
      <c r="RYX1" s="292"/>
      <c r="RYY1" s="292"/>
      <c r="RYZ1" s="292"/>
      <c r="RZA1" s="292"/>
      <c r="RZB1" s="292"/>
      <c r="RZC1" s="292"/>
      <c r="RZD1" s="292"/>
      <c r="RZE1" s="292"/>
      <c r="RZF1" s="292"/>
      <c r="RZG1" s="292"/>
      <c r="RZH1" s="292"/>
      <c r="RZI1" s="292"/>
      <c r="RZJ1" s="292"/>
      <c r="RZK1" s="292"/>
      <c r="RZL1" s="292"/>
      <c r="RZM1" s="292"/>
      <c r="RZN1" s="292"/>
      <c r="RZO1" s="292"/>
      <c r="RZP1" s="292"/>
      <c r="RZQ1" s="292"/>
      <c r="RZR1" s="292"/>
      <c r="RZS1" s="292"/>
      <c r="RZT1" s="292"/>
      <c r="RZU1" s="292"/>
      <c r="RZV1" s="292"/>
      <c r="RZW1" s="292"/>
      <c r="RZX1" s="292"/>
      <c r="RZY1" s="292"/>
      <c r="RZZ1" s="292"/>
      <c r="SAA1" s="292"/>
      <c r="SAB1" s="292"/>
      <c r="SAC1" s="292"/>
      <c r="SAD1" s="292"/>
      <c r="SAE1" s="292"/>
      <c r="SAF1" s="292"/>
      <c r="SAG1" s="292"/>
      <c r="SAH1" s="292"/>
      <c r="SAI1" s="292"/>
      <c r="SAJ1" s="292"/>
      <c r="SAK1" s="292"/>
      <c r="SAL1" s="292"/>
      <c r="SAM1" s="292"/>
      <c r="SAN1" s="292"/>
      <c r="SAO1" s="292"/>
      <c r="SAP1" s="292"/>
      <c r="SAQ1" s="292"/>
      <c r="SAR1" s="292"/>
      <c r="SAS1" s="292"/>
      <c r="SAT1" s="292"/>
      <c r="SAU1" s="292"/>
      <c r="SAV1" s="292"/>
      <c r="SAW1" s="292"/>
      <c r="SAX1" s="292"/>
      <c r="SAY1" s="292"/>
      <c r="SAZ1" s="292"/>
      <c r="SBA1" s="292"/>
      <c r="SBB1" s="292"/>
      <c r="SBC1" s="292"/>
      <c r="SBD1" s="292"/>
      <c r="SBE1" s="292"/>
      <c r="SBF1" s="292"/>
      <c r="SBG1" s="292"/>
      <c r="SBH1" s="292"/>
      <c r="SBI1" s="292"/>
      <c r="SBJ1" s="292"/>
      <c r="SBK1" s="292"/>
      <c r="SBL1" s="292"/>
      <c r="SBM1" s="292"/>
      <c r="SBN1" s="292"/>
      <c r="SBO1" s="292"/>
      <c r="SBP1" s="292"/>
      <c r="SBQ1" s="292"/>
      <c r="SBR1" s="292"/>
      <c r="SBS1" s="292"/>
      <c r="SBT1" s="292"/>
      <c r="SBU1" s="292"/>
      <c r="SBV1" s="292"/>
      <c r="SBW1" s="292"/>
      <c r="SBX1" s="292"/>
      <c r="SBY1" s="292"/>
      <c r="SBZ1" s="292"/>
      <c r="SCA1" s="292"/>
      <c r="SCB1" s="292"/>
      <c r="SCC1" s="292"/>
      <c r="SCD1" s="292"/>
      <c r="SCE1" s="292"/>
      <c r="SCF1" s="292"/>
      <c r="SCG1" s="292"/>
      <c r="SCH1" s="292"/>
      <c r="SCI1" s="292"/>
      <c r="SCJ1" s="292"/>
      <c r="SCK1" s="292"/>
      <c r="SCL1" s="292"/>
      <c r="SCM1" s="292"/>
      <c r="SCN1" s="292"/>
      <c r="SCO1" s="292"/>
      <c r="SCP1" s="292"/>
      <c r="SCQ1" s="292"/>
      <c r="SCR1" s="292"/>
      <c r="SCS1" s="292"/>
      <c r="SCT1" s="292"/>
      <c r="SCU1" s="292"/>
      <c r="SCV1" s="292"/>
      <c r="SCW1" s="292"/>
      <c r="SCX1" s="292"/>
      <c r="SCY1" s="292"/>
      <c r="SCZ1" s="292"/>
      <c r="SDA1" s="292"/>
      <c r="SDB1" s="292"/>
      <c r="SDC1" s="292"/>
      <c r="SDD1" s="292"/>
      <c r="SDE1" s="292"/>
      <c r="SDF1" s="292"/>
      <c r="SDG1" s="292"/>
      <c r="SDH1" s="292"/>
      <c r="SDI1" s="292"/>
      <c r="SDJ1" s="292"/>
      <c r="SDK1" s="292"/>
      <c r="SDL1" s="292"/>
      <c r="SDM1" s="292"/>
      <c r="SDN1" s="292"/>
      <c r="SDO1" s="292"/>
      <c r="SDP1" s="292"/>
      <c r="SDQ1" s="292"/>
      <c r="SDR1" s="292"/>
      <c r="SDS1" s="292"/>
      <c r="SDT1" s="292"/>
      <c r="SDU1" s="292"/>
      <c r="SDV1" s="292"/>
      <c r="SDW1" s="292"/>
      <c r="SDX1" s="292"/>
      <c r="SDY1" s="292"/>
      <c r="SDZ1" s="292"/>
      <c r="SEA1" s="292"/>
      <c r="SEB1" s="292"/>
      <c r="SEC1" s="292"/>
      <c r="SED1" s="292"/>
      <c r="SEE1" s="292"/>
      <c r="SEF1" s="292"/>
      <c r="SEG1" s="292"/>
      <c r="SEH1" s="292"/>
      <c r="SEI1" s="292"/>
      <c r="SEJ1" s="292"/>
      <c r="SEK1" s="292"/>
      <c r="SEL1" s="292"/>
      <c r="SEM1" s="292"/>
      <c r="SEN1" s="292"/>
      <c r="SEO1" s="292"/>
      <c r="SEP1" s="292"/>
      <c r="SEQ1" s="292"/>
      <c r="SER1" s="292"/>
      <c r="SES1" s="292"/>
      <c r="SET1" s="292"/>
      <c r="SEU1" s="292"/>
      <c r="SEV1" s="292"/>
      <c r="SEW1" s="292"/>
      <c r="SEX1" s="292"/>
      <c r="SEY1" s="292"/>
      <c r="SEZ1" s="292"/>
      <c r="SFA1" s="292"/>
      <c r="SFB1" s="292"/>
      <c r="SFC1" s="292"/>
      <c r="SFD1" s="292"/>
      <c r="SFE1" s="292"/>
      <c r="SFF1" s="292"/>
      <c r="SFG1" s="292"/>
      <c r="SFH1" s="292"/>
      <c r="SFI1" s="292"/>
      <c r="SFJ1" s="292"/>
      <c r="SFK1" s="292"/>
      <c r="SFL1" s="292"/>
      <c r="SFM1" s="292"/>
      <c r="SFN1" s="292"/>
      <c r="SFO1" s="292"/>
      <c r="SFP1" s="292"/>
      <c r="SFQ1" s="292"/>
      <c r="SFR1" s="292"/>
      <c r="SFS1" s="292"/>
      <c r="SFT1" s="292"/>
      <c r="SFU1" s="292"/>
      <c r="SFV1" s="292"/>
      <c r="SFW1" s="292"/>
      <c r="SFX1" s="292"/>
      <c r="SFY1" s="292"/>
      <c r="SFZ1" s="292"/>
      <c r="SGA1" s="292"/>
      <c r="SGB1" s="292"/>
      <c r="SGC1" s="292"/>
      <c r="SGD1" s="292"/>
      <c r="SGE1" s="292"/>
      <c r="SGF1" s="292"/>
      <c r="SGG1" s="292"/>
      <c r="SGH1" s="292"/>
      <c r="SGI1" s="292"/>
      <c r="SGJ1" s="292"/>
      <c r="SGK1" s="292"/>
      <c r="SGL1" s="292"/>
      <c r="SGM1" s="292"/>
      <c r="SGN1" s="292"/>
      <c r="SGO1" s="292"/>
      <c r="SGP1" s="292"/>
      <c r="SGQ1" s="292"/>
      <c r="SGR1" s="292"/>
      <c r="SGS1" s="292"/>
      <c r="SGT1" s="292"/>
      <c r="SGU1" s="292"/>
      <c r="SGV1" s="292"/>
      <c r="SGW1" s="292"/>
      <c r="SGX1" s="292"/>
      <c r="SGY1" s="292"/>
      <c r="SGZ1" s="292"/>
      <c r="SHA1" s="292"/>
      <c r="SHB1" s="292"/>
      <c r="SHC1" s="292"/>
      <c r="SHD1" s="292"/>
      <c r="SHE1" s="292"/>
      <c r="SHF1" s="292"/>
      <c r="SHG1" s="292"/>
      <c r="SHH1" s="292"/>
      <c r="SHI1" s="292"/>
      <c r="SHJ1" s="292"/>
      <c r="SHK1" s="292"/>
      <c r="SHL1" s="292"/>
      <c r="SHM1" s="292"/>
      <c r="SHN1" s="292"/>
      <c r="SHO1" s="292"/>
      <c r="SHP1" s="292"/>
      <c r="SHQ1" s="292"/>
      <c r="SHR1" s="292"/>
      <c r="SHS1" s="292"/>
      <c r="SHT1" s="292"/>
      <c r="SHU1" s="292"/>
      <c r="SHV1" s="292"/>
      <c r="SHW1" s="292"/>
      <c r="SHX1" s="292"/>
      <c r="SHY1" s="292"/>
      <c r="SHZ1" s="292"/>
      <c r="SIA1" s="292"/>
      <c r="SIB1" s="292"/>
      <c r="SIC1" s="292"/>
      <c r="SID1" s="292"/>
      <c r="SIE1" s="292"/>
      <c r="SIF1" s="292"/>
      <c r="SIG1" s="292"/>
      <c r="SIH1" s="292"/>
      <c r="SII1" s="292"/>
      <c r="SIJ1" s="292"/>
      <c r="SIK1" s="292"/>
      <c r="SIL1" s="292"/>
      <c r="SIM1" s="292"/>
      <c r="SIN1" s="292"/>
      <c r="SIO1" s="292"/>
      <c r="SIP1" s="292"/>
      <c r="SIQ1" s="292"/>
      <c r="SIR1" s="292"/>
      <c r="SIS1" s="292"/>
      <c r="SIT1" s="292"/>
      <c r="SIU1" s="292"/>
      <c r="SIV1" s="292"/>
      <c r="SIW1" s="292"/>
      <c r="SIX1" s="292"/>
      <c r="SIY1" s="292"/>
      <c r="SIZ1" s="292"/>
      <c r="SJA1" s="292"/>
      <c r="SJB1" s="292"/>
      <c r="SJC1" s="292"/>
      <c r="SJD1" s="292"/>
      <c r="SJE1" s="292"/>
      <c r="SJF1" s="292"/>
      <c r="SJG1" s="292"/>
      <c r="SJH1" s="292"/>
      <c r="SJI1" s="292"/>
      <c r="SJJ1" s="292"/>
      <c r="SJK1" s="292"/>
      <c r="SJL1" s="292"/>
      <c r="SJM1" s="292"/>
      <c r="SJN1" s="292"/>
      <c r="SJO1" s="292"/>
      <c r="SJP1" s="292"/>
      <c r="SJQ1" s="292"/>
      <c r="SJR1" s="292"/>
      <c r="SJS1" s="292"/>
      <c r="SJT1" s="292"/>
      <c r="SJU1" s="292"/>
      <c r="SJV1" s="292"/>
      <c r="SJW1" s="292"/>
      <c r="SJX1" s="292"/>
      <c r="SJY1" s="292"/>
      <c r="SJZ1" s="292"/>
      <c r="SKA1" s="292"/>
      <c r="SKB1" s="292"/>
      <c r="SKC1" s="292"/>
      <c r="SKD1" s="292"/>
      <c r="SKE1" s="292"/>
      <c r="SKF1" s="292"/>
      <c r="SKG1" s="292"/>
      <c r="SKH1" s="292"/>
      <c r="SKI1" s="292"/>
      <c r="SKJ1" s="292"/>
      <c r="SKK1" s="292"/>
      <c r="SKL1" s="292"/>
      <c r="SKM1" s="292"/>
      <c r="SKN1" s="292"/>
      <c r="SKO1" s="292"/>
      <c r="SKP1" s="292"/>
      <c r="SKQ1" s="292"/>
      <c r="SKR1" s="292"/>
      <c r="SKS1" s="292"/>
      <c r="SKT1" s="292"/>
      <c r="SKU1" s="292"/>
      <c r="SKV1" s="292"/>
      <c r="SKW1" s="292"/>
      <c r="SKX1" s="292"/>
      <c r="SKY1" s="292"/>
      <c r="SKZ1" s="292"/>
      <c r="SLA1" s="292"/>
      <c r="SLB1" s="292"/>
      <c r="SLC1" s="292"/>
      <c r="SLD1" s="292"/>
      <c r="SLE1" s="292"/>
      <c r="SLF1" s="292"/>
      <c r="SLG1" s="292"/>
      <c r="SLH1" s="292"/>
      <c r="SLI1" s="292"/>
      <c r="SLJ1" s="292"/>
      <c r="SLK1" s="292"/>
      <c r="SLL1" s="292"/>
      <c r="SLM1" s="292"/>
      <c r="SLN1" s="292"/>
      <c r="SLO1" s="292"/>
      <c r="SLP1" s="292"/>
      <c r="SLQ1" s="292"/>
      <c r="SLR1" s="292"/>
      <c r="SLS1" s="292"/>
      <c r="SLT1" s="292"/>
      <c r="SLU1" s="292"/>
      <c r="SLV1" s="292"/>
      <c r="SLW1" s="292"/>
      <c r="SLX1" s="292"/>
      <c r="SLY1" s="292"/>
      <c r="SLZ1" s="292"/>
      <c r="SMA1" s="292"/>
      <c r="SMB1" s="292"/>
      <c r="SMC1" s="292"/>
      <c r="SMD1" s="292"/>
      <c r="SME1" s="292"/>
      <c r="SMF1" s="292"/>
      <c r="SMG1" s="292"/>
      <c r="SMH1" s="292"/>
      <c r="SMI1" s="292"/>
      <c r="SMJ1" s="292"/>
      <c r="SMK1" s="292"/>
      <c r="SML1" s="292"/>
      <c r="SMM1" s="292"/>
      <c r="SMN1" s="292"/>
      <c r="SMO1" s="292"/>
      <c r="SMP1" s="292"/>
      <c r="SMQ1" s="292"/>
      <c r="SMR1" s="292"/>
      <c r="SMS1" s="292"/>
      <c r="SMT1" s="292"/>
      <c r="SMU1" s="292"/>
      <c r="SMV1" s="292"/>
      <c r="SMW1" s="292"/>
      <c r="SMX1" s="292"/>
      <c r="SMY1" s="292"/>
      <c r="SMZ1" s="292"/>
      <c r="SNA1" s="292"/>
      <c r="SNB1" s="292"/>
      <c r="SNC1" s="292"/>
      <c r="SND1" s="292"/>
      <c r="SNE1" s="292"/>
      <c r="SNF1" s="292"/>
      <c r="SNG1" s="292"/>
      <c r="SNH1" s="292"/>
      <c r="SNI1" s="292"/>
      <c r="SNJ1" s="292"/>
      <c r="SNK1" s="292"/>
      <c r="SNL1" s="292"/>
      <c r="SNM1" s="292"/>
      <c r="SNN1" s="292"/>
      <c r="SNO1" s="292"/>
      <c r="SNP1" s="292"/>
      <c r="SNQ1" s="292"/>
      <c r="SNR1" s="292"/>
      <c r="SNS1" s="292"/>
      <c r="SNT1" s="292"/>
      <c r="SNU1" s="292"/>
      <c r="SNV1" s="292"/>
      <c r="SNW1" s="292"/>
      <c r="SNX1" s="292"/>
      <c r="SNY1" s="292"/>
      <c r="SNZ1" s="292"/>
      <c r="SOA1" s="292"/>
      <c r="SOB1" s="292"/>
      <c r="SOC1" s="292"/>
      <c r="SOD1" s="292"/>
      <c r="SOE1" s="292"/>
      <c r="SOF1" s="292"/>
      <c r="SOG1" s="292"/>
      <c r="SOH1" s="292"/>
      <c r="SOI1" s="292"/>
      <c r="SOJ1" s="292"/>
      <c r="SOK1" s="292"/>
      <c r="SOL1" s="292"/>
      <c r="SOM1" s="292"/>
      <c r="SON1" s="292"/>
      <c r="SOO1" s="292"/>
      <c r="SOP1" s="292"/>
      <c r="SOQ1" s="292"/>
      <c r="SOR1" s="292"/>
      <c r="SOS1" s="292"/>
      <c r="SOT1" s="292"/>
      <c r="SOU1" s="292"/>
      <c r="SOV1" s="292"/>
      <c r="SOW1" s="292"/>
      <c r="SOX1" s="292"/>
      <c r="SOY1" s="292"/>
      <c r="SOZ1" s="292"/>
      <c r="SPA1" s="292"/>
      <c r="SPB1" s="292"/>
      <c r="SPC1" s="292"/>
      <c r="SPD1" s="292"/>
      <c r="SPE1" s="292"/>
      <c r="SPF1" s="292"/>
      <c r="SPG1" s="292"/>
      <c r="SPH1" s="292"/>
      <c r="SPI1" s="292"/>
      <c r="SPJ1" s="292"/>
      <c r="SPK1" s="292"/>
      <c r="SPL1" s="292"/>
      <c r="SPM1" s="292"/>
      <c r="SPN1" s="292"/>
      <c r="SPO1" s="292"/>
      <c r="SPP1" s="292"/>
      <c r="SPQ1" s="292"/>
      <c r="SPR1" s="292"/>
      <c r="SPS1" s="292"/>
      <c r="SPT1" s="292"/>
      <c r="SPU1" s="292"/>
      <c r="SPV1" s="292"/>
      <c r="SPW1" s="292"/>
      <c r="SPX1" s="292"/>
      <c r="SPY1" s="292"/>
      <c r="SPZ1" s="292"/>
      <c r="SQA1" s="292"/>
      <c r="SQB1" s="292"/>
      <c r="SQC1" s="292"/>
      <c r="SQD1" s="292"/>
      <c r="SQE1" s="292"/>
      <c r="SQF1" s="292"/>
      <c r="SQG1" s="292"/>
      <c r="SQH1" s="292"/>
      <c r="SQI1" s="292"/>
      <c r="SQJ1" s="292"/>
      <c r="SQK1" s="292"/>
      <c r="SQL1" s="292"/>
      <c r="SQM1" s="292"/>
      <c r="SQN1" s="292"/>
      <c r="SQO1" s="292"/>
      <c r="SQP1" s="292"/>
      <c r="SQQ1" s="292"/>
      <c r="SQR1" s="292"/>
      <c r="SQS1" s="292"/>
      <c r="SQT1" s="292"/>
      <c r="SQU1" s="292"/>
      <c r="SQV1" s="292"/>
      <c r="SQW1" s="292"/>
      <c r="SQX1" s="292"/>
      <c r="SQY1" s="292"/>
      <c r="SQZ1" s="292"/>
      <c r="SRA1" s="292"/>
      <c r="SRB1" s="292"/>
      <c r="SRC1" s="292"/>
      <c r="SRD1" s="292"/>
      <c r="SRE1" s="292"/>
      <c r="SRF1" s="292"/>
      <c r="SRG1" s="292"/>
      <c r="SRH1" s="292"/>
      <c r="SRI1" s="292"/>
      <c r="SRJ1" s="292"/>
      <c r="SRK1" s="292"/>
      <c r="SRL1" s="292"/>
      <c r="SRM1" s="292"/>
      <c r="SRN1" s="292"/>
      <c r="SRO1" s="292"/>
      <c r="SRP1" s="292"/>
      <c r="SRQ1" s="292"/>
      <c r="SRR1" s="292"/>
      <c r="SRS1" s="292"/>
      <c r="SRT1" s="292"/>
      <c r="SRU1" s="292"/>
      <c r="SRV1" s="292"/>
      <c r="SRW1" s="292"/>
      <c r="SRX1" s="292"/>
      <c r="SRY1" s="292"/>
      <c r="SRZ1" s="292"/>
      <c r="SSA1" s="292"/>
      <c r="SSB1" s="292"/>
      <c r="SSC1" s="292"/>
      <c r="SSD1" s="292"/>
      <c r="SSE1" s="292"/>
      <c r="SSF1" s="292"/>
      <c r="SSG1" s="292"/>
      <c r="SSH1" s="292"/>
      <c r="SSI1" s="292"/>
      <c r="SSJ1" s="292"/>
      <c r="SSK1" s="292"/>
      <c r="SSL1" s="292"/>
      <c r="SSM1" s="292"/>
      <c r="SSN1" s="292"/>
      <c r="SSO1" s="292"/>
      <c r="SSP1" s="292"/>
      <c r="SSQ1" s="292"/>
      <c r="SSR1" s="292"/>
      <c r="SSS1" s="292"/>
      <c r="SST1" s="292"/>
      <c r="SSU1" s="292"/>
      <c r="SSV1" s="292"/>
      <c r="SSW1" s="292"/>
      <c r="SSX1" s="292"/>
      <c r="SSY1" s="292"/>
      <c r="SSZ1" s="292"/>
      <c r="STA1" s="292"/>
      <c r="STB1" s="292"/>
      <c r="STC1" s="292"/>
      <c r="STD1" s="292"/>
      <c r="STE1" s="292"/>
      <c r="STF1" s="292"/>
      <c r="STG1" s="292"/>
      <c r="STH1" s="292"/>
      <c r="STI1" s="292"/>
      <c r="STJ1" s="292"/>
      <c r="STK1" s="292"/>
      <c r="STL1" s="292"/>
      <c r="STM1" s="292"/>
      <c r="STN1" s="292"/>
      <c r="STO1" s="292"/>
      <c r="STP1" s="292"/>
      <c r="STQ1" s="292"/>
      <c r="STR1" s="292"/>
      <c r="STS1" s="292"/>
      <c r="STT1" s="292"/>
      <c r="STU1" s="292"/>
      <c r="STV1" s="292"/>
      <c r="STW1" s="292"/>
      <c r="STX1" s="292"/>
      <c r="STY1" s="292"/>
      <c r="STZ1" s="292"/>
      <c r="SUA1" s="292"/>
      <c r="SUB1" s="292"/>
      <c r="SUC1" s="292"/>
      <c r="SUD1" s="292"/>
      <c r="SUE1" s="292"/>
      <c r="SUF1" s="292"/>
      <c r="SUG1" s="292"/>
      <c r="SUH1" s="292"/>
      <c r="SUI1" s="292"/>
      <c r="SUJ1" s="292"/>
      <c r="SUK1" s="292"/>
      <c r="SUL1" s="292"/>
      <c r="SUM1" s="292"/>
      <c r="SUN1" s="292"/>
      <c r="SUO1" s="292"/>
      <c r="SUP1" s="292"/>
      <c r="SUQ1" s="292"/>
      <c r="SUR1" s="292"/>
      <c r="SUS1" s="292"/>
      <c r="SUT1" s="292"/>
      <c r="SUU1" s="292"/>
      <c r="SUV1" s="292"/>
      <c r="SUW1" s="292"/>
      <c r="SUX1" s="292"/>
      <c r="SUY1" s="292"/>
      <c r="SUZ1" s="292"/>
      <c r="SVA1" s="292"/>
      <c r="SVB1" s="292"/>
      <c r="SVC1" s="292"/>
      <c r="SVD1" s="292"/>
      <c r="SVE1" s="292"/>
      <c r="SVF1" s="292"/>
      <c r="SVG1" s="292"/>
      <c r="SVH1" s="292"/>
      <c r="SVI1" s="292"/>
      <c r="SVJ1" s="292"/>
      <c r="SVK1" s="292"/>
      <c r="SVL1" s="292"/>
      <c r="SVM1" s="292"/>
      <c r="SVN1" s="292"/>
      <c r="SVO1" s="292"/>
      <c r="SVP1" s="292"/>
      <c r="SVQ1" s="292"/>
      <c r="SVR1" s="292"/>
      <c r="SVS1" s="292"/>
      <c r="SVT1" s="292"/>
      <c r="SVU1" s="292"/>
      <c r="SVV1" s="292"/>
      <c r="SVW1" s="292"/>
      <c r="SVX1" s="292"/>
      <c r="SVY1" s="292"/>
      <c r="SVZ1" s="292"/>
      <c r="SWA1" s="292"/>
      <c r="SWB1" s="292"/>
      <c r="SWC1" s="292"/>
      <c r="SWD1" s="292"/>
      <c r="SWE1" s="292"/>
      <c r="SWF1" s="292"/>
      <c r="SWG1" s="292"/>
      <c r="SWH1" s="292"/>
      <c r="SWI1" s="292"/>
      <c r="SWJ1" s="292"/>
      <c r="SWK1" s="292"/>
      <c r="SWL1" s="292"/>
      <c r="SWM1" s="292"/>
      <c r="SWN1" s="292"/>
      <c r="SWO1" s="292"/>
      <c r="SWP1" s="292"/>
      <c r="SWQ1" s="292"/>
      <c r="SWR1" s="292"/>
      <c r="SWS1" s="292"/>
      <c r="SWT1" s="292"/>
      <c r="SWU1" s="292"/>
      <c r="SWV1" s="292"/>
      <c r="SWW1" s="292"/>
      <c r="SWX1" s="292"/>
      <c r="SWY1" s="292"/>
      <c r="SWZ1" s="292"/>
      <c r="SXA1" s="292"/>
      <c r="SXB1" s="292"/>
      <c r="SXC1" s="292"/>
      <c r="SXD1" s="292"/>
      <c r="SXE1" s="292"/>
      <c r="SXF1" s="292"/>
      <c r="SXG1" s="292"/>
      <c r="SXH1" s="292"/>
      <c r="SXI1" s="292"/>
      <c r="SXJ1" s="292"/>
      <c r="SXK1" s="292"/>
      <c r="SXL1" s="292"/>
      <c r="SXM1" s="292"/>
      <c r="SXN1" s="292"/>
      <c r="SXO1" s="292"/>
      <c r="SXP1" s="292"/>
      <c r="SXQ1" s="292"/>
      <c r="SXR1" s="292"/>
      <c r="SXS1" s="292"/>
      <c r="SXT1" s="292"/>
      <c r="SXU1" s="292"/>
      <c r="SXV1" s="292"/>
      <c r="SXW1" s="292"/>
      <c r="SXX1" s="292"/>
      <c r="SXY1" s="292"/>
      <c r="SXZ1" s="292"/>
      <c r="SYA1" s="292"/>
      <c r="SYB1" s="292"/>
      <c r="SYC1" s="292"/>
      <c r="SYD1" s="292"/>
      <c r="SYE1" s="292"/>
      <c r="SYF1" s="292"/>
      <c r="SYG1" s="292"/>
      <c r="SYH1" s="292"/>
      <c r="SYI1" s="292"/>
      <c r="SYJ1" s="292"/>
      <c r="SYK1" s="292"/>
      <c r="SYL1" s="292"/>
      <c r="SYM1" s="292"/>
      <c r="SYN1" s="292"/>
      <c r="SYO1" s="292"/>
      <c r="SYP1" s="292"/>
      <c r="SYQ1" s="292"/>
      <c r="SYR1" s="292"/>
      <c r="SYS1" s="292"/>
      <c r="SYT1" s="292"/>
      <c r="SYU1" s="292"/>
      <c r="SYV1" s="292"/>
      <c r="SYW1" s="292"/>
      <c r="SYX1" s="292"/>
      <c r="SYY1" s="292"/>
      <c r="SYZ1" s="292"/>
      <c r="SZA1" s="292"/>
      <c r="SZB1" s="292"/>
      <c r="SZC1" s="292"/>
      <c r="SZD1" s="292"/>
      <c r="SZE1" s="292"/>
      <c r="SZF1" s="292"/>
      <c r="SZG1" s="292"/>
      <c r="SZH1" s="292"/>
      <c r="SZI1" s="292"/>
      <c r="SZJ1" s="292"/>
      <c r="SZK1" s="292"/>
      <c r="SZL1" s="292"/>
      <c r="SZM1" s="292"/>
      <c r="SZN1" s="292"/>
      <c r="SZO1" s="292"/>
      <c r="SZP1" s="292"/>
      <c r="SZQ1" s="292"/>
      <c r="SZR1" s="292"/>
      <c r="SZS1" s="292"/>
      <c r="SZT1" s="292"/>
      <c r="SZU1" s="292"/>
      <c r="SZV1" s="292"/>
      <c r="SZW1" s="292"/>
      <c r="SZX1" s="292"/>
      <c r="SZY1" s="292"/>
      <c r="SZZ1" s="292"/>
      <c r="TAA1" s="292"/>
      <c r="TAB1" s="292"/>
      <c r="TAC1" s="292"/>
      <c r="TAD1" s="292"/>
      <c r="TAE1" s="292"/>
      <c r="TAF1" s="292"/>
      <c r="TAG1" s="292"/>
      <c r="TAH1" s="292"/>
      <c r="TAI1" s="292"/>
      <c r="TAJ1" s="292"/>
      <c r="TAK1" s="292"/>
      <c r="TAL1" s="292"/>
      <c r="TAM1" s="292"/>
      <c r="TAN1" s="292"/>
      <c r="TAO1" s="292"/>
      <c r="TAP1" s="292"/>
      <c r="TAQ1" s="292"/>
      <c r="TAR1" s="292"/>
      <c r="TAS1" s="292"/>
      <c r="TAT1" s="292"/>
      <c r="TAU1" s="292"/>
      <c r="TAV1" s="292"/>
      <c r="TAW1" s="292"/>
      <c r="TAX1" s="292"/>
      <c r="TAY1" s="292"/>
      <c r="TAZ1" s="292"/>
      <c r="TBA1" s="292"/>
      <c r="TBB1" s="292"/>
      <c r="TBC1" s="292"/>
      <c r="TBD1" s="292"/>
      <c r="TBE1" s="292"/>
      <c r="TBF1" s="292"/>
      <c r="TBG1" s="292"/>
      <c r="TBH1" s="292"/>
      <c r="TBI1" s="292"/>
      <c r="TBJ1" s="292"/>
      <c r="TBK1" s="292"/>
      <c r="TBL1" s="292"/>
      <c r="TBM1" s="292"/>
      <c r="TBN1" s="292"/>
      <c r="TBO1" s="292"/>
      <c r="TBP1" s="292"/>
      <c r="TBQ1" s="292"/>
      <c r="TBR1" s="292"/>
      <c r="TBS1" s="292"/>
      <c r="TBT1" s="292"/>
      <c r="TBU1" s="292"/>
      <c r="TBV1" s="292"/>
      <c r="TBW1" s="292"/>
      <c r="TBX1" s="292"/>
      <c r="TBY1" s="292"/>
      <c r="TBZ1" s="292"/>
      <c r="TCA1" s="292"/>
      <c r="TCB1" s="292"/>
      <c r="TCC1" s="292"/>
      <c r="TCD1" s="292"/>
      <c r="TCE1" s="292"/>
      <c r="TCF1" s="292"/>
      <c r="TCG1" s="292"/>
      <c r="TCH1" s="292"/>
      <c r="TCI1" s="292"/>
      <c r="TCJ1" s="292"/>
      <c r="TCK1" s="292"/>
      <c r="TCL1" s="292"/>
      <c r="TCM1" s="292"/>
      <c r="TCN1" s="292"/>
      <c r="TCO1" s="292"/>
      <c r="TCP1" s="292"/>
      <c r="TCQ1" s="292"/>
      <c r="TCR1" s="292"/>
      <c r="TCS1" s="292"/>
      <c r="TCT1" s="292"/>
      <c r="TCU1" s="292"/>
      <c r="TCV1" s="292"/>
      <c r="TCW1" s="292"/>
      <c r="TCX1" s="292"/>
      <c r="TCY1" s="292"/>
      <c r="TCZ1" s="292"/>
      <c r="TDA1" s="292"/>
      <c r="TDB1" s="292"/>
      <c r="TDC1" s="292"/>
      <c r="TDD1" s="292"/>
      <c r="TDE1" s="292"/>
      <c r="TDF1" s="292"/>
      <c r="TDG1" s="292"/>
      <c r="TDH1" s="292"/>
      <c r="TDI1" s="292"/>
      <c r="TDJ1" s="292"/>
      <c r="TDK1" s="292"/>
      <c r="TDL1" s="292"/>
      <c r="TDM1" s="292"/>
      <c r="TDN1" s="292"/>
      <c r="TDO1" s="292"/>
      <c r="TDP1" s="292"/>
      <c r="TDQ1" s="292"/>
      <c r="TDR1" s="292"/>
      <c r="TDS1" s="292"/>
      <c r="TDT1" s="292"/>
      <c r="TDU1" s="292"/>
      <c r="TDV1" s="292"/>
      <c r="TDW1" s="292"/>
      <c r="TDX1" s="292"/>
      <c r="TDY1" s="292"/>
      <c r="TDZ1" s="292"/>
      <c r="TEA1" s="292"/>
      <c r="TEB1" s="292"/>
      <c r="TEC1" s="292"/>
      <c r="TED1" s="292"/>
      <c r="TEE1" s="292"/>
      <c r="TEF1" s="292"/>
      <c r="TEG1" s="292"/>
      <c r="TEH1" s="292"/>
      <c r="TEI1" s="292"/>
      <c r="TEJ1" s="292"/>
      <c r="TEK1" s="292"/>
      <c r="TEL1" s="292"/>
      <c r="TEM1" s="292"/>
      <c r="TEN1" s="292"/>
      <c r="TEO1" s="292"/>
      <c r="TEP1" s="292"/>
      <c r="TEQ1" s="292"/>
      <c r="TER1" s="292"/>
      <c r="TES1" s="292"/>
      <c r="TET1" s="292"/>
      <c r="TEU1" s="292"/>
      <c r="TEV1" s="292"/>
      <c r="TEW1" s="292"/>
      <c r="TEX1" s="292"/>
      <c r="TEY1" s="292"/>
      <c r="TEZ1" s="292"/>
      <c r="TFA1" s="292"/>
      <c r="TFB1" s="292"/>
      <c r="TFC1" s="292"/>
      <c r="TFD1" s="292"/>
      <c r="TFE1" s="292"/>
      <c r="TFF1" s="292"/>
      <c r="TFG1" s="292"/>
      <c r="TFH1" s="292"/>
      <c r="TFI1" s="292"/>
      <c r="TFJ1" s="292"/>
      <c r="TFK1" s="292"/>
      <c r="TFL1" s="292"/>
      <c r="TFM1" s="292"/>
      <c r="TFN1" s="292"/>
      <c r="TFO1" s="292"/>
      <c r="TFP1" s="292"/>
      <c r="TFQ1" s="292"/>
      <c r="TFR1" s="292"/>
      <c r="TFS1" s="292"/>
      <c r="TFT1" s="292"/>
      <c r="TFU1" s="292"/>
      <c r="TFV1" s="292"/>
      <c r="TFW1" s="292"/>
      <c r="TFX1" s="292"/>
      <c r="TFY1" s="292"/>
      <c r="TFZ1" s="292"/>
      <c r="TGA1" s="292"/>
      <c r="TGB1" s="292"/>
      <c r="TGC1" s="292"/>
      <c r="TGD1" s="292"/>
      <c r="TGE1" s="292"/>
      <c r="TGF1" s="292"/>
      <c r="TGG1" s="292"/>
      <c r="TGH1" s="292"/>
      <c r="TGI1" s="292"/>
      <c r="TGJ1" s="292"/>
      <c r="TGK1" s="292"/>
      <c r="TGL1" s="292"/>
      <c r="TGM1" s="292"/>
      <c r="TGN1" s="292"/>
      <c r="TGO1" s="292"/>
      <c r="TGP1" s="292"/>
      <c r="TGQ1" s="292"/>
      <c r="TGR1" s="292"/>
      <c r="TGS1" s="292"/>
      <c r="TGT1" s="292"/>
      <c r="TGU1" s="292"/>
      <c r="TGV1" s="292"/>
      <c r="TGW1" s="292"/>
      <c r="TGX1" s="292"/>
      <c r="TGY1" s="292"/>
      <c r="TGZ1" s="292"/>
      <c r="THA1" s="292"/>
      <c r="THB1" s="292"/>
      <c r="THC1" s="292"/>
      <c r="THD1" s="292"/>
      <c r="THE1" s="292"/>
      <c r="THF1" s="292"/>
      <c r="THG1" s="292"/>
      <c r="THH1" s="292"/>
      <c r="THI1" s="292"/>
      <c r="THJ1" s="292"/>
      <c r="THK1" s="292"/>
      <c r="THL1" s="292"/>
      <c r="THM1" s="292"/>
      <c r="THN1" s="292"/>
      <c r="THO1" s="292"/>
      <c r="THP1" s="292"/>
      <c r="THQ1" s="292"/>
      <c r="THR1" s="292"/>
      <c r="THS1" s="292"/>
      <c r="THT1" s="292"/>
      <c r="THU1" s="292"/>
      <c r="THV1" s="292"/>
      <c r="THW1" s="292"/>
      <c r="THX1" s="292"/>
      <c r="THY1" s="292"/>
      <c r="THZ1" s="292"/>
      <c r="TIA1" s="292"/>
      <c r="TIB1" s="292"/>
      <c r="TIC1" s="292"/>
      <c r="TID1" s="292"/>
      <c r="TIE1" s="292"/>
      <c r="TIF1" s="292"/>
      <c r="TIG1" s="292"/>
      <c r="TIH1" s="292"/>
      <c r="TII1" s="292"/>
      <c r="TIJ1" s="292"/>
      <c r="TIK1" s="292"/>
      <c r="TIL1" s="292"/>
      <c r="TIM1" s="292"/>
      <c r="TIN1" s="292"/>
      <c r="TIO1" s="292"/>
      <c r="TIP1" s="292"/>
      <c r="TIQ1" s="292"/>
      <c r="TIR1" s="292"/>
      <c r="TIS1" s="292"/>
      <c r="TIT1" s="292"/>
      <c r="TIU1" s="292"/>
      <c r="TIV1" s="292"/>
      <c r="TIW1" s="292"/>
      <c r="TIX1" s="292"/>
      <c r="TIY1" s="292"/>
      <c r="TIZ1" s="292"/>
      <c r="TJA1" s="292"/>
      <c r="TJB1" s="292"/>
      <c r="TJC1" s="292"/>
      <c r="TJD1" s="292"/>
      <c r="TJE1" s="292"/>
      <c r="TJF1" s="292"/>
      <c r="TJG1" s="292"/>
      <c r="TJH1" s="292"/>
      <c r="TJI1" s="292"/>
      <c r="TJJ1" s="292"/>
      <c r="TJK1" s="292"/>
      <c r="TJL1" s="292"/>
      <c r="TJM1" s="292"/>
      <c r="TJN1" s="292"/>
      <c r="TJO1" s="292"/>
      <c r="TJP1" s="292"/>
      <c r="TJQ1" s="292"/>
      <c r="TJR1" s="292"/>
      <c r="TJS1" s="292"/>
      <c r="TJT1" s="292"/>
      <c r="TJU1" s="292"/>
      <c r="TJV1" s="292"/>
      <c r="TJW1" s="292"/>
      <c r="TJX1" s="292"/>
      <c r="TJY1" s="292"/>
      <c r="TJZ1" s="292"/>
      <c r="TKA1" s="292"/>
      <c r="TKB1" s="292"/>
      <c r="TKC1" s="292"/>
      <c r="TKD1" s="292"/>
      <c r="TKE1" s="292"/>
      <c r="TKF1" s="292"/>
      <c r="TKG1" s="292"/>
      <c r="TKH1" s="292"/>
      <c r="TKI1" s="292"/>
      <c r="TKJ1" s="292"/>
      <c r="TKK1" s="292"/>
      <c r="TKL1" s="292"/>
      <c r="TKM1" s="292"/>
      <c r="TKN1" s="292"/>
      <c r="TKO1" s="292"/>
      <c r="TKP1" s="292"/>
      <c r="TKQ1" s="292"/>
      <c r="TKR1" s="292"/>
      <c r="TKS1" s="292"/>
      <c r="TKT1" s="292"/>
      <c r="TKU1" s="292"/>
      <c r="TKV1" s="292"/>
      <c r="TKW1" s="292"/>
      <c r="TKX1" s="292"/>
      <c r="TKY1" s="292"/>
      <c r="TKZ1" s="292"/>
      <c r="TLA1" s="292"/>
      <c r="TLB1" s="292"/>
      <c r="TLC1" s="292"/>
      <c r="TLD1" s="292"/>
      <c r="TLE1" s="292"/>
      <c r="TLF1" s="292"/>
      <c r="TLG1" s="292"/>
      <c r="TLH1" s="292"/>
      <c r="TLI1" s="292"/>
      <c r="TLJ1" s="292"/>
      <c r="TLK1" s="292"/>
      <c r="TLL1" s="292"/>
      <c r="TLM1" s="292"/>
      <c r="TLN1" s="292"/>
      <c r="TLO1" s="292"/>
      <c r="TLP1" s="292"/>
      <c r="TLQ1" s="292"/>
      <c r="TLR1" s="292"/>
      <c r="TLS1" s="292"/>
      <c r="TLT1" s="292"/>
      <c r="TLU1" s="292"/>
      <c r="TLV1" s="292"/>
      <c r="TLW1" s="292"/>
      <c r="TLX1" s="292"/>
      <c r="TLY1" s="292"/>
      <c r="TLZ1" s="292"/>
      <c r="TMA1" s="292"/>
      <c r="TMB1" s="292"/>
      <c r="TMC1" s="292"/>
      <c r="TMD1" s="292"/>
      <c r="TME1" s="292"/>
      <c r="TMF1" s="292"/>
      <c r="TMG1" s="292"/>
      <c r="TMH1" s="292"/>
      <c r="TMI1" s="292"/>
      <c r="TMJ1" s="292"/>
      <c r="TMK1" s="292"/>
      <c r="TML1" s="292"/>
      <c r="TMM1" s="292"/>
      <c r="TMN1" s="292"/>
      <c r="TMO1" s="292"/>
      <c r="TMP1" s="292"/>
      <c r="TMQ1" s="292"/>
      <c r="TMR1" s="292"/>
      <c r="TMS1" s="292"/>
      <c r="TMT1" s="292"/>
      <c r="TMU1" s="292"/>
      <c r="TMV1" s="292"/>
      <c r="TMW1" s="292"/>
      <c r="TMX1" s="292"/>
      <c r="TMY1" s="292"/>
      <c r="TMZ1" s="292"/>
      <c r="TNA1" s="292"/>
      <c r="TNB1" s="292"/>
      <c r="TNC1" s="292"/>
      <c r="TND1" s="292"/>
      <c r="TNE1" s="292"/>
      <c r="TNF1" s="292"/>
      <c r="TNG1" s="292"/>
      <c r="TNH1" s="292"/>
      <c r="TNI1" s="292"/>
      <c r="TNJ1" s="292"/>
      <c r="TNK1" s="292"/>
      <c r="TNL1" s="292"/>
      <c r="TNM1" s="292"/>
      <c r="TNN1" s="292"/>
      <c r="TNO1" s="292"/>
      <c r="TNP1" s="292"/>
      <c r="TNQ1" s="292"/>
      <c r="TNR1" s="292"/>
      <c r="TNS1" s="292"/>
      <c r="TNT1" s="292"/>
      <c r="TNU1" s="292"/>
      <c r="TNV1" s="292"/>
      <c r="TNW1" s="292"/>
      <c r="TNX1" s="292"/>
      <c r="TNY1" s="292"/>
      <c r="TNZ1" s="292"/>
      <c r="TOA1" s="292"/>
      <c r="TOB1" s="292"/>
      <c r="TOC1" s="292"/>
      <c r="TOD1" s="292"/>
      <c r="TOE1" s="292"/>
      <c r="TOF1" s="292"/>
      <c r="TOG1" s="292"/>
      <c r="TOH1" s="292"/>
      <c r="TOI1" s="292"/>
      <c r="TOJ1" s="292"/>
      <c r="TOK1" s="292"/>
      <c r="TOL1" s="292"/>
      <c r="TOM1" s="292"/>
      <c r="TON1" s="292"/>
      <c r="TOO1" s="292"/>
      <c r="TOP1" s="292"/>
      <c r="TOQ1" s="292"/>
      <c r="TOR1" s="292"/>
      <c r="TOS1" s="292"/>
      <c r="TOT1" s="292"/>
      <c r="TOU1" s="292"/>
      <c r="TOV1" s="292"/>
      <c r="TOW1" s="292"/>
      <c r="TOX1" s="292"/>
      <c r="TOY1" s="292"/>
      <c r="TOZ1" s="292"/>
      <c r="TPA1" s="292"/>
      <c r="TPB1" s="292"/>
      <c r="TPC1" s="292"/>
      <c r="TPD1" s="292"/>
      <c r="TPE1" s="292"/>
      <c r="TPF1" s="292"/>
      <c r="TPG1" s="292"/>
      <c r="TPH1" s="292"/>
      <c r="TPI1" s="292"/>
      <c r="TPJ1" s="292"/>
      <c r="TPK1" s="292"/>
      <c r="TPL1" s="292"/>
      <c r="TPM1" s="292"/>
      <c r="TPN1" s="292"/>
      <c r="TPO1" s="292"/>
      <c r="TPP1" s="292"/>
      <c r="TPQ1" s="292"/>
      <c r="TPR1" s="292"/>
      <c r="TPS1" s="292"/>
      <c r="TPT1" s="292"/>
      <c r="TPU1" s="292"/>
      <c r="TPV1" s="292"/>
      <c r="TPW1" s="292"/>
      <c r="TPX1" s="292"/>
      <c r="TPY1" s="292"/>
      <c r="TPZ1" s="292"/>
      <c r="TQA1" s="292"/>
      <c r="TQB1" s="292"/>
      <c r="TQC1" s="292"/>
      <c r="TQD1" s="292"/>
      <c r="TQE1" s="292"/>
      <c r="TQF1" s="292"/>
      <c r="TQG1" s="292"/>
      <c r="TQH1" s="292"/>
      <c r="TQI1" s="292"/>
      <c r="TQJ1" s="292"/>
      <c r="TQK1" s="292"/>
      <c r="TQL1" s="292"/>
      <c r="TQM1" s="292"/>
      <c r="TQN1" s="292"/>
      <c r="TQO1" s="292"/>
      <c r="TQP1" s="292"/>
      <c r="TQQ1" s="292"/>
      <c r="TQR1" s="292"/>
      <c r="TQS1" s="292"/>
      <c r="TQT1" s="292"/>
      <c r="TQU1" s="292"/>
      <c r="TQV1" s="292"/>
      <c r="TQW1" s="292"/>
      <c r="TQX1" s="292"/>
      <c r="TQY1" s="292"/>
      <c r="TQZ1" s="292"/>
      <c r="TRA1" s="292"/>
      <c r="TRB1" s="292"/>
      <c r="TRC1" s="292"/>
      <c r="TRD1" s="292"/>
      <c r="TRE1" s="292"/>
      <c r="TRF1" s="292"/>
      <c r="TRG1" s="292"/>
      <c r="TRH1" s="292"/>
      <c r="TRI1" s="292"/>
      <c r="TRJ1" s="292"/>
      <c r="TRK1" s="292"/>
      <c r="TRL1" s="292"/>
      <c r="TRM1" s="292"/>
      <c r="TRN1" s="292"/>
      <c r="TRO1" s="292"/>
      <c r="TRP1" s="292"/>
      <c r="TRQ1" s="292"/>
      <c r="TRR1" s="292"/>
      <c r="TRS1" s="292"/>
      <c r="TRT1" s="292"/>
      <c r="TRU1" s="292"/>
      <c r="TRV1" s="292"/>
      <c r="TRW1" s="292"/>
      <c r="TRX1" s="292"/>
      <c r="TRY1" s="292"/>
      <c r="TRZ1" s="292"/>
      <c r="TSA1" s="292"/>
      <c r="TSB1" s="292"/>
      <c r="TSC1" s="292"/>
      <c r="TSD1" s="292"/>
      <c r="TSE1" s="292"/>
      <c r="TSF1" s="292"/>
      <c r="TSG1" s="292"/>
      <c r="TSH1" s="292"/>
      <c r="TSI1" s="292"/>
      <c r="TSJ1" s="292"/>
      <c r="TSK1" s="292"/>
      <c r="TSL1" s="292"/>
      <c r="TSM1" s="292"/>
      <c r="TSN1" s="292"/>
      <c r="TSO1" s="292"/>
      <c r="TSP1" s="292"/>
      <c r="TSQ1" s="292"/>
      <c r="TSR1" s="292"/>
      <c r="TSS1" s="292"/>
      <c r="TST1" s="292"/>
      <c r="TSU1" s="292"/>
      <c r="TSV1" s="292"/>
      <c r="TSW1" s="292"/>
      <c r="TSX1" s="292"/>
      <c r="TSY1" s="292"/>
      <c r="TSZ1" s="292"/>
      <c r="TTA1" s="292"/>
      <c r="TTB1" s="292"/>
      <c r="TTC1" s="292"/>
      <c r="TTD1" s="292"/>
      <c r="TTE1" s="292"/>
      <c r="TTF1" s="292"/>
      <c r="TTG1" s="292"/>
      <c r="TTH1" s="292"/>
      <c r="TTI1" s="292"/>
      <c r="TTJ1" s="292"/>
      <c r="TTK1" s="292"/>
      <c r="TTL1" s="292"/>
      <c r="TTM1" s="292"/>
      <c r="TTN1" s="292"/>
      <c r="TTO1" s="292"/>
      <c r="TTP1" s="292"/>
      <c r="TTQ1" s="292"/>
      <c r="TTR1" s="292"/>
      <c r="TTS1" s="292"/>
      <c r="TTT1" s="292"/>
      <c r="TTU1" s="292"/>
      <c r="TTV1" s="292"/>
      <c r="TTW1" s="292"/>
      <c r="TTX1" s="292"/>
      <c r="TTY1" s="292"/>
      <c r="TTZ1" s="292"/>
      <c r="TUA1" s="292"/>
      <c r="TUB1" s="292"/>
      <c r="TUC1" s="292"/>
      <c r="TUD1" s="292"/>
      <c r="TUE1" s="292"/>
      <c r="TUF1" s="292"/>
      <c r="TUG1" s="292"/>
      <c r="TUH1" s="292"/>
      <c r="TUI1" s="292"/>
      <c r="TUJ1" s="292"/>
      <c r="TUK1" s="292"/>
      <c r="TUL1" s="292"/>
      <c r="TUM1" s="292"/>
      <c r="TUN1" s="292"/>
      <c r="TUO1" s="292"/>
      <c r="TUP1" s="292"/>
      <c r="TUQ1" s="292"/>
      <c r="TUR1" s="292"/>
      <c r="TUS1" s="292"/>
      <c r="TUT1" s="292"/>
      <c r="TUU1" s="292"/>
      <c r="TUV1" s="292"/>
      <c r="TUW1" s="292"/>
      <c r="TUX1" s="292"/>
      <c r="TUY1" s="292"/>
      <c r="TUZ1" s="292"/>
      <c r="TVA1" s="292"/>
      <c r="TVB1" s="292"/>
      <c r="TVC1" s="292"/>
      <c r="TVD1" s="292"/>
      <c r="TVE1" s="292"/>
      <c r="TVF1" s="292"/>
      <c r="TVG1" s="292"/>
      <c r="TVH1" s="292"/>
      <c r="TVI1" s="292"/>
      <c r="TVJ1" s="292"/>
      <c r="TVK1" s="292"/>
      <c r="TVL1" s="292"/>
      <c r="TVM1" s="292"/>
      <c r="TVN1" s="292"/>
      <c r="TVO1" s="292"/>
      <c r="TVP1" s="292"/>
      <c r="TVQ1" s="292"/>
      <c r="TVR1" s="292"/>
      <c r="TVS1" s="292"/>
      <c r="TVT1" s="292"/>
      <c r="TVU1" s="292"/>
      <c r="TVV1" s="292"/>
      <c r="TVW1" s="292"/>
      <c r="TVX1" s="292"/>
      <c r="TVY1" s="292"/>
      <c r="TVZ1" s="292"/>
      <c r="TWA1" s="292"/>
      <c r="TWB1" s="292"/>
      <c r="TWC1" s="292"/>
      <c r="TWD1" s="292"/>
      <c r="TWE1" s="292"/>
      <c r="TWF1" s="292"/>
      <c r="TWG1" s="292"/>
      <c r="TWH1" s="292"/>
      <c r="TWI1" s="292"/>
      <c r="TWJ1" s="292"/>
      <c r="TWK1" s="292"/>
      <c r="TWL1" s="292"/>
      <c r="TWM1" s="292"/>
      <c r="TWN1" s="292"/>
      <c r="TWO1" s="292"/>
      <c r="TWP1" s="292"/>
      <c r="TWQ1" s="292"/>
      <c r="TWR1" s="292"/>
      <c r="TWS1" s="292"/>
      <c r="TWT1" s="292"/>
      <c r="TWU1" s="292"/>
      <c r="TWV1" s="292"/>
      <c r="TWW1" s="292"/>
      <c r="TWX1" s="292"/>
      <c r="TWY1" s="292"/>
      <c r="TWZ1" s="292"/>
      <c r="TXA1" s="292"/>
      <c r="TXB1" s="292"/>
      <c r="TXC1" s="292"/>
      <c r="TXD1" s="292"/>
      <c r="TXE1" s="292"/>
      <c r="TXF1" s="292"/>
      <c r="TXG1" s="292"/>
      <c r="TXH1" s="292"/>
      <c r="TXI1" s="292"/>
      <c r="TXJ1" s="292"/>
      <c r="TXK1" s="292"/>
      <c r="TXL1" s="292"/>
      <c r="TXM1" s="292"/>
      <c r="TXN1" s="292"/>
      <c r="TXO1" s="292"/>
      <c r="TXP1" s="292"/>
      <c r="TXQ1" s="292"/>
      <c r="TXR1" s="292"/>
      <c r="TXS1" s="292"/>
      <c r="TXT1" s="292"/>
      <c r="TXU1" s="292"/>
      <c r="TXV1" s="292"/>
      <c r="TXW1" s="292"/>
      <c r="TXX1" s="292"/>
      <c r="TXY1" s="292"/>
      <c r="TXZ1" s="292"/>
      <c r="TYA1" s="292"/>
      <c r="TYB1" s="292"/>
      <c r="TYC1" s="292"/>
      <c r="TYD1" s="292"/>
      <c r="TYE1" s="292"/>
      <c r="TYF1" s="292"/>
      <c r="TYG1" s="292"/>
      <c r="TYH1" s="292"/>
      <c r="TYI1" s="292"/>
      <c r="TYJ1" s="292"/>
      <c r="TYK1" s="292"/>
      <c r="TYL1" s="292"/>
      <c r="TYM1" s="292"/>
      <c r="TYN1" s="292"/>
      <c r="TYO1" s="292"/>
      <c r="TYP1" s="292"/>
      <c r="TYQ1" s="292"/>
      <c r="TYR1" s="292"/>
      <c r="TYS1" s="292"/>
      <c r="TYT1" s="292"/>
      <c r="TYU1" s="292"/>
      <c r="TYV1" s="292"/>
      <c r="TYW1" s="292"/>
      <c r="TYX1" s="292"/>
      <c r="TYY1" s="292"/>
      <c r="TYZ1" s="292"/>
      <c r="TZA1" s="292"/>
      <c r="TZB1" s="292"/>
      <c r="TZC1" s="292"/>
      <c r="TZD1" s="292"/>
      <c r="TZE1" s="292"/>
      <c r="TZF1" s="292"/>
      <c r="TZG1" s="292"/>
      <c r="TZH1" s="292"/>
      <c r="TZI1" s="292"/>
      <c r="TZJ1" s="292"/>
      <c r="TZK1" s="292"/>
      <c r="TZL1" s="292"/>
      <c r="TZM1" s="292"/>
      <c r="TZN1" s="292"/>
      <c r="TZO1" s="292"/>
      <c r="TZP1" s="292"/>
      <c r="TZQ1" s="292"/>
      <c r="TZR1" s="292"/>
      <c r="TZS1" s="292"/>
      <c r="TZT1" s="292"/>
      <c r="TZU1" s="292"/>
      <c r="TZV1" s="292"/>
      <c r="TZW1" s="292"/>
      <c r="TZX1" s="292"/>
      <c r="TZY1" s="292"/>
      <c r="TZZ1" s="292"/>
      <c r="UAA1" s="292"/>
      <c r="UAB1" s="292"/>
      <c r="UAC1" s="292"/>
      <c r="UAD1" s="292"/>
      <c r="UAE1" s="292"/>
      <c r="UAF1" s="292"/>
      <c r="UAG1" s="292"/>
      <c r="UAH1" s="292"/>
      <c r="UAI1" s="292"/>
      <c r="UAJ1" s="292"/>
      <c r="UAK1" s="292"/>
      <c r="UAL1" s="292"/>
      <c r="UAM1" s="292"/>
      <c r="UAN1" s="292"/>
      <c r="UAO1" s="292"/>
      <c r="UAP1" s="292"/>
      <c r="UAQ1" s="292"/>
      <c r="UAR1" s="292"/>
      <c r="UAS1" s="292"/>
      <c r="UAT1" s="292"/>
      <c r="UAU1" s="292"/>
      <c r="UAV1" s="292"/>
      <c r="UAW1" s="292"/>
      <c r="UAX1" s="292"/>
      <c r="UAY1" s="292"/>
      <c r="UAZ1" s="292"/>
      <c r="UBA1" s="292"/>
      <c r="UBB1" s="292"/>
      <c r="UBC1" s="292"/>
      <c r="UBD1" s="292"/>
      <c r="UBE1" s="292"/>
      <c r="UBF1" s="292"/>
      <c r="UBG1" s="292"/>
      <c r="UBH1" s="292"/>
      <c r="UBI1" s="292"/>
      <c r="UBJ1" s="292"/>
      <c r="UBK1" s="292"/>
      <c r="UBL1" s="292"/>
      <c r="UBM1" s="292"/>
      <c r="UBN1" s="292"/>
      <c r="UBO1" s="292"/>
      <c r="UBP1" s="292"/>
      <c r="UBQ1" s="292"/>
      <c r="UBR1" s="292"/>
      <c r="UBS1" s="292"/>
      <c r="UBT1" s="292"/>
      <c r="UBU1" s="292"/>
      <c r="UBV1" s="292"/>
      <c r="UBW1" s="292"/>
      <c r="UBX1" s="292"/>
      <c r="UBY1" s="292"/>
      <c r="UBZ1" s="292"/>
      <c r="UCA1" s="292"/>
      <c r="UCB1" s="292"/>
      <c r="UCC1" s="292"/>
      <c r="UCD1" s="292"/>
      <c r="UCE1" s="292"/>
      <c r="UCF1" s="292"/>
      <c r="UCG1" s="292"/>
      <c r="UCH1" s="292"/>
      <c r="UCI1" s="292"/>
      <c r="UCJ1" s="292"/>
      <c r="UCK1" s="292"/>
      <c r="UCL1" s="292"/>
      <c r="UCM1" s="292"/>
      <c r="UCN1" s="292"/>
      <c r="UCO1" s="292"/>
      <c r="UCP1" s="292"/>
      <c r="UCQ1" s="292"/>
      <c r="UCR1" s="292"/>
      <c r="UCS1" s="292"/>
      <c r="UCT1" s="292"/>
      <c r="UCU1" s="292"/>
      <c r="UCV1" s="292"/>
      <c r="UCW1" s="292"/>
      <c r="UCX1" s="292"/>
      <c r="UCY1" s="292"/>
      <c r="UCZ1" s="292"/>
      <c r="UDA1" s="292"/>
      <c r="UDB1" s="292"/>
      <c r="UDC1" s="292"/>
      <c r="UDD1" s="292"/>
      <c r="UDE1" s="292"/>
      <c r="UDF1" s="292"/>
      <c r="UDG1" s="292"/>
      <c r="UDH1" s="292"/>
      <c r="UDI1" s="292"/>
      <c r="UDJ1" s="292"/>
      <c r="UDK1" s="292"/>
      <c r="UDL1" s="292"/>
      <c r="UDM1" s="292"/>
      <c r="UDN1" s="292"/>
      <c r="UDO1" s="292"/>
      <c r="UDP1" s="292"/>
      <c r="UDQ1" s="292"/>
      <c r="UDR1" s="292"/>
      <c r="UDS1" s="292"/>
      <c r="UDT1" s="292"/>
      <c r="UDU1" s="292"/>
      <c r="UDV1" s="292"/>
      <c r="UDW1" s="292"/>
      <c r="UDX1" s="292"/>
      <c r="UDY1" s="292"/>
      <c r="UDZ1" s="292"/>
      <c r="UEA1" s="292"/>
      <c r="UEB1" s="292"/>
      <c r="UEC1" s="292"/>
      <c r="UED1" s="292"/>
      <c r="UEE1" s="292"/>
      <c r="UEF1" s="292"/>
      <c r="UEG1" s="292"/>
      <c r="UEH1" s="292"/>
      <c r="UEI1" s="292"/>
      <c r="UEJ1" s="292"/>
      <c r="UEK1" s="292"/>
      <c r="UEL1" s="292"/>
      <c r="UEM1" s="292"/>
      <c r="UEN1" s="292"/>
      <c r="UEO1" s="292"/>
      <c r="UEP1" s="292"/>
      <c r="UEQ1" s="292"/>
      <c r="UER1" s="292"/>
      <c r="UES1" s="292"/>
      <c r="UET1" s="292"/>
      <c r="UEU1" s="292"/>
      <c r="UEV1" s="292"/>
      <c r="UEW1" s="292"/>
      <c r="UEX1" s="292"/>
      <c r="UEY1" s="292"/>
      <c r="UEZ1" s="292"/>
      <c r="UFA1" s="292"/>
      <c r="UFB1" s="292"/>
      <c r="UFC1" s="292"/>
      <c r="UFD1" s="292"/>
      <c r="UFE1" s="292"/>
      <c r="UFF1" s="292"/>
      <c r="UFG1" s="292"/>
      <c r="UFH1" s="292"/>
      <c r="UFI1" s="292"/>
      <c r="UFJ1" s="292"/>
      <c r="UFK1" s="292"/>
      <c r="UFL1" s="292"/>
      <c r="UFM1" s="292"/>
      <c r="UFN1" s="292"/>
      <c r="UFO1" s="292"/>
      <c r="UFP1" s="292"/>
      <c r="UFQ1" s="292"/>
      <c r="UFR1" s="292"/>
      <c r="UFS1" s="292"/>
      <c r="UFT1" s="292"/>
      <c r="UFU1" s="292"/>
      <c r="UFV1" s="292"/>
      <c r="UFW1" s="292"/>
      <c r="UFX1" s="292"/>
      <c r="UFY1" s="292"/>
      <c r="UFZ1" s="292"/>
      <c r="UGA1" s="292"/>
      <c r="UGB1" s="292"/>
      <c r="UGC1" s="292"/>
      <c r="UGD1" s="292"/>
      <c r="UGE1" s="292"/>
      <c r="UGF1" s="292"/>
      <c r="UGG1" s="292"/>
      <c r="UGH1" s="292"/>
      <c r="UGI1" s="292"/>
      <c r="UGJ1" s="292"/>
      <c r="UGK1" s="292"/>
      <c r="UGL1" s="292"/>
      <c r="UGM1" s="292"/>
      <c r="UGN1" s="292"/>
      <c r="UGO1" s="292"/>
      <c r="UGP1" s="292"/>
      <c r="UGQ1" s="292"/>
      <c r="UGR1" s="292"/>
      <c r="UGS1" s="292"/>
      <c r="UGT1" s="292"/>
      <c r="UGU1" s="292"/>
      <c r="UGV1" s="292"/>
      <c r="UGW1" s="292"/>
      <c r="UGX1" s="292"/>
      <c r="UGY1" s="292"/>
      <c r="UGZ1" s="292"/>
      <c r="UHA1" s="292"/>
      <c r="UHB1" s="292"/>
      <c r="UHC1" s="292"/>
      <c r="UHD1" s="292"/>
      <c r="UHE1" s="292"/>
      <c r="UHF1" s="292"/>
      <c r="UHG1" s="292"/>
      <c r="UHH1" s="292"/>
      <c r="UHI1" s="292"/>
      <c r="UHJ1" s="292"/>
      <c r="UHK1" s="292"/>
      <c r="UHL1" s="292"/>
      <c r="UHM1" s="292"/>
      <c r="UHN1" s="292"/>
      <c r="UHO1" s="292"/>
      <c r="UHP1" s="292"/>
      <c r="UHQ1" s="292"/>
      <c r="UHR1" s="292"/>
      <c r="UHS1" s="292"/>
      <c r="UHT1" s="292"/>
      <c r="UHU1" s="292"/>
      <c r="UHV1" s="292"/>
      <c r="UHW1" s="292"/>
      <c r="UHX1" s="292"/>
      <c r="UHY1" s="292"/>
      <c r="UHZ1" s="292"/>
      <c r="UIA1" s="292"/>
      <c r="UIB1" s="292"/>
      <c r="UIC1" s="292"/>
      <c r="UID1" s="292"/>
      <c r="UIE1" s="292"/>
      <c r="UIF1" s="292"/>
      <c r="UIG1" s="292"/>
      <c r="UIH1" s="292"/>
      <c r="UII1" s="292"/>
      <c r="UIJ1" s="292"/>
      <c r="UIK1" s="292"/>
      <c r="UIL1" s="292"/>
      <c r="UIM1" s="292"/>
      <c r="UIN1" s="292"/>
      <c r="UIO1" s="292"/>
      <c r="UIP1" s="292"/>
      <c r="UIQ1" s="292"/>
      <c r="UIR1" s="292"/>
      <c r="UIS1" s="292"/>
      <c r="UIT1" s="292"/>
      <c r="UIU1" s="292"/>
      <c r="UIV1" s="292"/>
      <c r="UIW1" s="292"/>
      <c r="UIX1" s="292"/>
      <c r="UIY1" s="292"/>
      <c r="UIZ1" s="292"/>
      <c r="UJA1" s="292"/>
      <c r="UJB1" s="292"/>
      <c r="UJC1" s="292"/>
      <c r="UJD1" s="292"/>
      <c r="UJE1" s="292"/>
      <c r="UJF1" s="292"/>
      <c r="UJG1" s="292"/>
      <c r="UJH1" s="292"/>
      <c r="UJI1" s="292"/>
      <c r="UJJ1" s="292"/>
      <c r="UJK1" s="292"/>
      <c r="UJL1" s="292"/>
      <c r="UJM1" s="292"/>
      <c r="UJN1" s="292"/>
      <c r="UJO1" s="292"/>
      <c r="UJP1" s="292"/>
      <c r="UJQ1" s="292"/>
      <c r="UJR1" s="292"/>
      <c r="UJS1" s="292"/>
      <c r="UJT1" s="292"/>
      <c r="UJU1" s="292"/>
      <c r="UJV1" s="292"/>
      <c r="UJW1" s="292"/>
      <c r="UJX1" s="292"/>
      <c r="UJY1" s="292"/>
      <c r="UJZ1" s="292"/>
      <c r="UKA1" s="292"/>
      <c r="UKB1" s="292"/>
      <c r="UKC1" s="292"/>
      <c r="UKD1" s="292"/>
      <c r="UKE1" s="292"/>
      <c r="UKF1" s="292"/>
      <c r="UKG1" s="292"/>
      <c r="UKH1" s="292"/>
      <c r="UKI1" s="292"/>
      <c r="UKJ1" s="292"/>
      <c r="UKK1" s="292"/>
      <c r="UKL1" s="292"/>
      <c r="UKM1" s="292"/>
      <c r="UKN1" s="292"/>
      <c r="UKO1" s="292"/>
      <c r="UKP1" s="292"/>
      <c r="UKQ1" s="292"/>
      <c r="UKR1" s="292"/>
      <c r="UKS1" s="292"/>
      <c r="UKT1" s="292"/>
      <c r="UKU1" s="292"/>
      <c r="UKV1" s="292"/>
      <c r="UKW1" s="292"/>
      <c r="UKX1" s="292"/>
      <c r="UKY1" s="292"/>
      <c r="UKZ1" s="292"/>
      <c r="ULA1" s="292"/>
      <c r="ULB1" s="292"/>
      <c r="ULC1" s="292"/>
      <c r="ULD1" s="292"/>
      <c r="ULE1" s="292"/>
      <c r="ULF1" s="292"/>
      <c r="ULG1" s="292"/>
      <c r="ULH1" s="292"/>
      <c r="ULI1" s="292"/>
      <c r="ULJ1" s="292"/>
      <c r="ULK1" s="292"/>
      <c r="ULL1" s="292"/>
      <c r="ULM1" s="292"/>
      <c r="ULN1" s="292"/>
      <c r="ULO1" s="292"/>
      <c r="ULP1" s="292"/>
      <c r="ULQ1" s="292"/>
      <c r="ULR1" s="292"/>
      <c r="ULS1" s="292"/>
      <c r="ULT1" s="292"/>
      <c r="ULU1" s="292"/>
      <c r="ULV1" s="292"/>
      <c r="ULW1" s="292"/>
      <c r="ULX1" s="292"/>
      <c r="ULY1" s="292"/>
      <c r="ULZ1" s="292"/>
      <c r="UMA1" s="292"/>
      <c r="UMB1" s="292"/>
      <c r="UMC1" s="292"/>
      <c r="UMD1" s="292"/>
      <c r="UME1" s="292"/>
      <c r="UMF1" s="292"/>
      <c r="UMG1" s="292"/>
      <c r="UMH1" s="292"/>
      <c r="UMI1" s="292"/>
      <c r="UMJ1" s="292"/>
      <c r="UMK1" s="292"/>
      <c r="UML1" s="292"/>
      <c r="UMM1" s="292"/>
      <c r="UMN1" s="292"/>
      <c r="UMO1" s="292"/>
      <c r="UMP1" s="292"/>
      <c r="UMQ1" s="292"/>
      <c r="UMR1" s="292"/>
      <c r="UMS1" s="292"/>
      <c r="UMT1" s="292"/>
      <c r="UMU1" s="292"/>
      <c r="UMV1" s="292"/>
      <c r="UMW1" s="292"/>
      <c r="UMX1" s="292"/>
      <c r="UMY1" s="292"/>
      <c r="UMZ1" s="292"/>
      <c r="UNA1" s="292"/>
      <c r="UNB1" s="292"/>
      <c r="UNC1" s="292"/>
      <c r="UND1" s="292"/>
      <c r="UNE1" s="292"/>
      <c r="UNF1" s="292"/>
      <c r="UNG1" s="292"/>
      <c r="UNH1" s="292"/>
      <c r="UNI1" s="292"/>
      <c r="UNJ1" s="292"/>
      <c r="UNK1" s="292"/>
      <c r="UNL1" s="292"/>
      <c r="UNM1" s="292"/>
      <c r="UNN1" s="292"/>
      <c r="UNO1" s="292"/>
      <c r="UNP1" s="292"/>
      <c r="UNQ1" s="292"/>
      <c r="UNR1" s="292"/>
      <c r="UNS1" s="292"/>
      <c r="UNT1" s="292"/>
      <c r="UNU1" s="292"/>
      <c r="UNV1" s="292"/>
      <c r="UNW1" s="292"/>
      <c r="UNX1" s="292"/>
      <c r="UNY1" s="292"/>
      <c r="UNZ1" s="292"/>
      <c r="UOA1" s="292"/>
      <c r="UOB1" s="292"/>
      <c r="UOC1" s="292"/>
      <c r="UOD1" s="292"/>
      <c r="UOE1" s="292"/>
      <c r="UOF1" s="292"/>
      <c r="UOG1" s="292"/>
      <c r="UOH1" s="292"/>
      <c r="UOI1" s="292"/>
      <c r="UOJ1" s="292"/>
      <c r="UOK1" s="292"/>
      <c r="UOL1" s="292"/>
      <c r="UOM1" s="292"/>
      <c r="UON1" s="292"/>
      <c r="UOO1" s="292"/>
      <c r="UOP1" s="292"/>
      <c r="UOQ1" s="292"/>
      <c r="UOR1" s="292"/>
      <c r="UOS1" s="292"/>
      <c r="UOT1" s="292"/>
      <c r="UOU1" s="292"/>
      <c r="UOV1" s="292"/>
      <c r="UOW1" s="292"/>
      <c r="UOX1" s="292"/>
      <c r="UOY1" s="292"/>
      <c r="UOZ1" s="292"/>
      <c r="UPA1" s="292"/>
      <c r="UPB1" s="292"/>
      <c r="UPC1" s="292"/>
      <c r="UPD1" s="292"/>
      <c r="UPE1" s="292"/>
      <c r="UPF1" s="292"/>
      <c r="UPG1" s="292"/>
      <c r="UPH1" s="292"/>
      <c r="UPI1" s="292"/>
      <c r="UPJ1" s="292"/>
      <c r="UPK1" s="292"/>
      <c r="UPL1" s="292"/>
      <c r="UPM1" s="292"/>
      <c r="UPN1" s="292"/>
      <c r="UPO1" s="292"/>
      <c r="UPP1" s="292"/>
      <c r="UPQ1" s="292"/>
      <c r="UPR1" s="292"/>
      <c r="UPS1" s="292"/>
      <c r="UPT1" s="292"/>
      <c r="UPU1" s="292"/>
      <c r="UPV1" s="292"/>
      <c r="UPW1" s="292"/>
      <c r="UPX1" s="292"/>
      <c r="UPY1" s="292"/>
      <c r="UPZ1" s="292"/>
      <c r="UQA1" s="292"/>
      <c r="UQB1" s="292"/>
      <c r="UQC1" s="292"/>
      <c r="UQD1" s="292"/>
      <c r="UQE1" s="292"/>
      <c r="UQF1" s="292"/>
      <c r="UQG1" s="292"/>
      <c r="UQH1" s="292"/>
      <c r="UQI1" s="292"/>
      <c r="UQJ1" s="292"/>
      <c r="UQK1" s="292"/>
      <c r="UQL1" s="292"/>
      <c r="UQM1" s="292"/>
      <c r="UQN1" s="292"/>
      <c r="UQO1" s="292"/>
      <c r="UQP1" s="292"/>
      <c r="UQQ1" s="292"/>
      <c r="UQR1" s="292"/>
      <c r="UQS1" s="292"/>
      <c r="UQT1" s="292"/>
      <c r="UQU1" s="292"/>
      <c r="UQV1" s="292"/>
      <c r="UQW1" s="292"/>
      <c r="UQX1" s="292"/>
      <c r="UQY1" s="292"/>
      <c r="UQZ1" s="292"/>
      <c r="URA1" s="292"/>
      <c r="URB1" s="292"/>
      <c r="URC1" s="292"/>
      <c r="URD1" s="292"/>
      <c r="URE1" s="292"/>
      <c r="URF1" s="292"/>
      <c r="URG1" s="292"/>
      <c r="URH1" s="292"/>
      <c r="URI1" s="292"/>
      <c r="URJ1" s="292"/>
      <c r="URK1" s="292"/>
      <c r="URL1" s="292"/>
      <c r="URM1" s="292"/>
      <c r="URN1" s="292"/>
      <c r="URO1" s="292"/>
      <c r="URP1" s="292"/>
      <c r="URQ1" s="292"/>
      <c r="URR1" s="292"/>
      <c r="URS1" s="292"/>
      <c r="URT1" s="292"/>
      <c r="URU1" s="292"/>
      <c r="URV1" s="292"/>
      <c r="URW1" s="292"/>
      <c r="URX1" s="292"/>
      <c r="URY1" s="292"/>
      <c r="URZ1" s="292"/>
      <c r="USA1" s="292"/>
      <c r="USB1" s="292"/>
      <c r="USC1" s="292"/>
      <c r="USD1" s="292"/>
      <c r="USE1" s="292"/>
      <c r="USF1" s="292"/>
      <c r="USG1" s="292"/>
      <c r="USH1" s="292"/>
      <c r="USI1" s="292"/>
      <c r="USJ1" s="292"/>
      <c r="USK1" s="292"/>
      <c r="USL1" s="292"/>
      <c r="USM1" s="292"/>
      <c r="USN1" s="292"/>
      <c r="USO1" s="292"/>
      <c r="USP1" s="292"/>
      <c r="USQ1" s="292"/>
      <c r="USR1" s="292"/>
      <c r="USS1" s="292"/>
      <c r="UST1" s="292"/>
      <c r="USU1" s="292"/>
      <c r="USV1" s="292"/>
      <c r="USW1" s="292"/>
      <c r="USX1" s="292"/>
      <c r="USY1" s="292"/>
      <c r="USZ1" s="292"/>
      <c r="UTA1" s="292"/>
      <c r="UTB1" s="292"/>
      <c r="UTC1" s="292"/>
      <c r="UTD1" s="292"/>
      <c r="UTE1" s="292"/>
      <c r="UTF1" s="292"/>
      <c r="UTG1" s="292"/>
      <c r="UTH1" s="292"/>
      <c r="UTI1" s="292"/>
      <c r="UTJ1" s="292"/>
      <c r="UTK1" s="292"/>
      <c r="UTL1" s="292"/>
      <c r="UTM1" s="292"/>
      <c r="UTN1" s="292"/>
      <c r="UTO1" s="292"/>
      <c r="UTP1" s="292"/>
      <c r="UTQ1" s="292"/>
      <c r="UTR1" s="292"/>
      <c r="UTS1" s="292"/>
      <c r="UTT1" s="292"/>
      <c r="UTU1" s="292"/>
      <c r="UTV1" s="292"/>
      <c r="UTW1" s="292"/>
      <c r="UTX1" s="292"/>
      <c r="UTY1" s="292"/>
      <c r="UTZ1" s="292"/>
      <c r="UUA1" s="292"/>
      <c r="UUB1" s="292"/>
      <c r="UUC1" s="292"/>
      <c r="UUD1" s="292"/>
      <c r="UUE1" s="292"/>
      <c r="UUF1" s="292"/>
      <c r="UUG1" s="292"/>
      <c r="UUH1" s="292"/>
      <c r="UUI1" s="292"/>
      <c r="UUJ1" s="292"/>
      <c r="UUK1" s="292"/>
      <c r="UUL1" s="292"/>
      <c r="UUM1" s="292"/>
      <c r="UUN1" s="292"/>
      <c r="UUO1" s="292"/>
      <c r="UUP1" s="292"/>
      <c r="UUQ1" s="292"/>
      <c r="UUR1" s="292"/>
      <c r="UUS1" s="292"/>
      <c r="UUT1" s="292"/>
      <c r="UUU1" s="292"/>
      <c r="UUV1" s="292"/>
      <c r="UUW1" s="292"/>
      <c r="UUX1" s="292"/>
      <c r="UUY1" s="292"/>
      <c r="UUZ1" s="292"/>
      <c r="UVA1" s="292"/>
      <c r="UVB1" s="292"/>
      <c r="UVC1" s="292"/>
      <c r="UVD1" s="292"/>
      <c r="UVE1" s="292"/>
      <c r="UVF1" s="292"/>
      <c r="UVG1" s="292"/>
      <c r="UVH1" s="292"/>
      <c r="UVI1" s="292"/>
      <c r="UVJ1" s="292"/>
      <c r="UVK1" s="292"/>
      <c r="UVL1" s="292"/>
      <c r="UVM1" s="292"/>
      <c r="UVN1" s="292"/>
      <c r="UVO1" s="292"/>
      <c r="UVP1" s="292"/>
      <c r="UVQ1" s="292"/>
      <c r="UVR1" s="292"/>
      <c r="UVS1" s="292"/>
      <c r="UVT1" s="292"/>
      <c r="UVU1" s="292"/>
      <c r="UVV1" s="292"/>
      <c r="UVW1" s="292"/>
      <c r="UVX1" s="292"/>
      <c r="UVY1" s="292"/>
      <c r="UVZ1" s="292"/>
      <c r="UWA1" s="292"/>
      <c r="UWB1" s="292"/>
      <c r="UWC1" s="292"/>
      <c r="UWD1" s="292"/>
      <c r="UWE1" s="292"/>
      <c r="UWF1" s="292"/>
      <c r="UWG1" s="292"/>
      <c r="UWH1" s="292"/>
      <c r="UWI1" s="292"/>
      <c r="UWJ1" s="292"/>
      <c r="UWK1" s="292"/>
      <c r="UWL1" s="292"/>
      <c r="UWM1" s="292"/>
      <c r="UWN1" s="292"/>
      <c r="UWO1" s="292"/>
      <c r="UWP1" s="292"/>
      <c r="UWQ1" s="292"/>
      <c r="UWR1" s="292"/>
      <c r="UWS1" s="292"/>
      <c r="UWT1" s="292"/>
      <c r="UWU1" s="292"/>
      <c r="UWV1" s="292"/>
      <c r="UWW1" s="292"/>
      <c r="UWX1" s="292"/>
      <c r="UWY1" s="292"/>
      <c r="UWZ1" s="292"/>
      <c r="UXA1" s="292"/>
      <c r="UXB1" s="292"/>
      <c r="UXC1" s="292"/>
      <c r="UXD1" s="292"/>
      <c r="UXE1" s="292"/>
      <c r="UXF1" s="292"/>
      <c r="UXG1" s="292"/>
      <c r="UXH1" s="292"/>
      <c r="UXI1" s="292"/>
      <c r="UXJ1" s="292"/>
      <c r="UXK1" s="292"/>
      <c r="UXL1" s="292"/>
      <c r="UXM1" s="292"/>
      <c r="UXN1" s="292"/>
      <c r="UXO1" s="292"/>
      <c r="UXP1" s="292"/>
      <c r="UXQ1" s="292"/>
      <c r="UXR1" s="292"/>
      <c r="UXS1" s="292"/>
      <c r="UXT1" s="292"/>
      <c r="UXU1" s="292"/>
      <c r="UXV1" s="292"/>
      <c r="UXW1" s="292"/>
      <c r="UXX1" s="292"/>
      <c r="UXY1" s="292"/>
      <c r="UXZ1" s="292"/>
      <c r="UYA1" s="292"/>
      <c r="UYB1" s="292"/>
      <c r="UYC1" s="292"/>
      <c r="UYD1" s="292"/>
      <c r="UYE1" s="292"/>
      <c r="UYF1" s="292"/>
      <c r="UYG1" s="292"/>
      <c r="UYH1" s="292"/>
      <c r="UYI1" s="292"/>
      <c r="UYJ1" s="292"/>
      <c r="UYK1" s="292"/>
      <c r="UYL1" s="292"/>
      <c r="UYM1" s="292"/>
      <c r="UYN1" s="292"/>
      <c r="UYO1" s="292"/>
      <c r="UYP1" s="292"/>
      <c r="UYQ1" s="292"/>
      <c r="UYR1" s="292"/>
      <c r="UYS1" s="292"/>
      <c r="UYT1" s="292"/>
      <c r="UYU1" s="292"/>
      <c r="UYV1" s="292"/>
      <c r="UYW1" s="292"/>
      <c r="UYX1" s="292"/>
      <c r="UYY1" s="292"/>
      <c r="UYZ1" s="292"/>
      <c r="UZA1" s="292"/>
      <c r="UZB1" s="292"/>
      <c r="UZC1" s="292"/>
      <c r="UZD1" s="292"/>
      <c r="UZE1" s="292"/>
      <c r="UZF1" s="292"/>
      <c r="UZG1" s="292"/>
      <c r="UZH1" s="292"/>
      <c r="UZI1" s="292"/>
      <c r="UZJ1" s="292"/>
      <c r="UZK1" s="292"/>
      <c r="UZL1" s="292"/>
      <c r="UZM1" s="292"/>
      <c r="UZN1" s="292"/>
      <c r="UZO1" s="292"/>
      <c r="UZP1" s="292"/>
      <c r="UZQ1" s="292"/>
      <c r="UZR1" s="292"/>
      <c r="UZS1" s="292"/>
      <c r="UZT1" s="292"/>
      <c r="UZU1" s="292"/>
      <c r="UZV1" s="292"/>
      <c r="UZW1" s="292"/>
      <c r="UZX1" s="292"/>
      <c r="UZY1" s="292"/>
      <c r="UZZ1" s="292"/>
      <c r="VAA1" s="292"/>
      <c r="VAB1" s="292"/>
      <c r="VAC1" s="292"/>
      <c r="VAD1" s="292"/>
      <c r="VAE1" s="292"/>
      <c r="VAF1" s="292"/>
      <c r="VAG1" s="292"/>
      <c r="VAH1" s="292"/>
      <c r="VAI1" s="292"/>
      <c r="VAJ1" s="292"/>
      <c r="VAK1" s="292"/>
      <c r="VAL1" s="292"/>
      <c r="VAM1" s="292"/>
      <c r="VAN1" s="292"/>
      <c r="VAO1" s="292"/>
      <c r="VAP1" s="292"/>
      <c r="VAQ1" s="292"/>
      <c r="VAR1" s="292"/>
      <c r="VAS1" s="292"/>
      <c r="VAT1" s="292"/>
      <c r="VAU1" s="292"/>
      <c r="VAV1" s="292"/>
      <c r="VAW1" s="292"/>
      <c r="VAX1" s="292"/>
      <c r="VAY1" s="292"/>
      <c r="VAZ1" s="292"/>
      <c r="VBA1" s="292"/>
      <c r="VBB1" s="292"/>
      <c r="VBC1" s="292"/>
      <c r="VBD1" s="292"/>
      <c r="VBE1" s="292"/>
      <c r="VBF1" s="292"/>
      <c r="VBG1" s="292"/>
      <c r="VBH1" s="292"/>
      <c r="VBI1" s="292"/>
      <c r="VBJ1" s="292"/>
      <c r="VBK1" s="292"/>
      <c r="VBL1" s="292"/>
      <c r="VBM1" s="292"/>
      <c r="VBN1" s="292"/>
      <c r="VBO1" s="292"/>
      <c r="VBP1" s="292"/>
      <c r="VBQ1" s="292"/>
      <c r="VBR1" s="292"/>
      <c r="VBS1" s="292"/>
      <c r="VBT1" s="292"/>
      <c r="VBU1" s="292"/>
      <c r="VBV1" s="292"/>
      <c r="VBW1" s="292"/>
      <c r="VBX1" s="292"/>
      <c r="VBY1" s="292"/>
      <c r="VBZ1" s="292"/>
      <c r="VCA1" s="292"/>
      <c r="VCB1" s="292"/>
      <c r="VCC1" s="292"/>
      <c r="VCD1" s="292"/>
      <c r="VCE1" s="292"/>
      <c r="VCF1" s="292"/>
      <c r="VCG1" s="292"/>
      <c r="VCH1" s="292"/>
      <c r="VCI1" s="292"/>
      <c r="VCJ1" s="292"/>
      <c r="VCK1" s="292"/>
      <c r="VCL1" s="292"/>
      <c r="VCM1" s="292"/>
      <c r="VCN1" s="292"/>
      <c r="VCO1" s="292"/>
      <c r="VCP1" s="292"/>
      <c r="VCQ1" s="292"/>
      <c r="VCR1" s="292"/>
      <c r="VCS1" s="292"/>
      <c r="VCT1" s="292"/>
      <c r="VCU1" s="292"/>
      <c r="VCV1" s="292"/>
      <c r="VCW1" s="292"/>
      <c r="VCX1" s="292"/>
      <c r="VCY1" s="292"/>
      <c r="VCZ1" s="292"/>
      <c r="VDA1" s="292"/>
      <c r="VDB1" s="292"/>
      <c r="VDC1" s="292"/>
      <c r="VDD1" s="292"/>
      <c r="VDE1" s="292"/>
      <c r="VDF1" s="292"/>
      <c r="VDG1" s="292"/>
      <c r="VDH1" s="292"/>
      <c r="VDI1" s="292"/>
      <c r="VDJ1" s="292"/>
      <c r="VDK1" s="292"/>
      <c r="VDL1" s="292"/>
      <c r="VDM1" s="292"/>
      <c r="VDN1" s="292"/>
      <c r="VDO1" s="292"/>
      <c r="VDP1" s="292"/>
      <c r="VDQ1" s="292"/>
      <c r="VDR1" s="292"/>
      <c r="VDS1" s="292"/>
      <c r="VDT1" s="292"/>
      <c r="VDU1" s="292"/>
      <c r="VDV1" s="292"/>
      <c r="VDW1" s="292"/>
      <c r="VDX1" s="292"/>
      <c r="VDY1" s="292"/>
      <c r="VDZ1" s="292"/>
      <c r="VEA1" s="292"/>
      <c r="VEB1" s="292"/>
      <c r="VEC1" s="292"/>
      <c r="VED1" s="292"/>
      <c r="VEE1" s="292"/>
      <c r="VEF1" s="292"/>
      <c r="VEG1" s="292"/>
      <c r="VEH1" s="292"/>
      <c r="VEI1" s="292"/>
      <c r="VEJ1" s="292"/>
      <c r="VEK1" s="292"/>
      <c r="VEL1" s="292"/>
      <c r="VEM1" s="292"/>
      <c r="VEN1" s="292"/>
      <c r="VEO1" s="292"/>
      <c r="VEP1" s="292"/>
      <c r="VEQ1" s="292"/>
      <c r="VER1" s="292"/>
      <c r="VES1" s="292"/>
      <c r="VET1" s="292"/>
      <c r="VEU1" s="292"/>
      <c r="VEV1" s="292"/>
      <c r="VEW1" s="292"/>
      <c r="VEX1" s="292"/>
      <c r="VEY1" s="292"/>
      <c r="VEZ1" s="292"/>
      <c r="VFA1" s="292"/>
      <c r="VFB1" s="292"/>
      <c r="VFC1" s="292"/>
      <c r="VFD1" s="292"/>
      <c r="VFE1" s="292"/>
      <c r="VFF1" s="292"/>
      <c r="VFG1" s="292"/>
      <c r="VFH1" s="292"/>
      <c r="VFI1" s="292"/>
      <c r="VFJ1" s="292"/>
      <c r="VFK1" s="292"/>
      <c r="VFL1" s="292"/>
      <c r="VFM1" s="292"/>
      <c r="VFN1" s="292"/>
      <c r="VFO1" s="292"/>
      <c r="VFP1" s="292"/>
      <c r="VFQ1" s="292"/>
      <c r="VFR1" s="292"/>
      <c r="VFS1" s="292"/>
      <c r="VFT1" s="292"/>
      <c r="VFU1" s="292"/>
      <c r="VFV1" s="292"/>
      <c r="VFW1" s="292"/>
      <c r="VFX1" s="292"/>
      <c r="VFY1" s="292"/>
      <c r="VFZ1" s="292"/>
      <c r="VGA1" s="292"/>
      <c r="VGB1" s="292"/>
      <c r="VGC1" s="292"/>
      <c r="VGD1" s="292"/>
      <c r="VGE1" s="292"/>
      <c r="VGF1" s="292"/>
      <c r="VGG1" s="292"/>
      <c r="VGH1" s="292"/>
      <c r="VGI1" s="292"/>
      <c r="VGJ1" s="292"/>
      <c r="VGK1" s="292"/>
      <c r="VGL1" s="292"/>
      <c r="VGM1" s="292"/>
      <c r="VGN1" s="292"/>
      <c r="VGO1" s="292"/>
      <c r="VGP1" s="292"/>
      <c r="VGQ1" s="292"/>
      <c r="VGR1" s="292"/>
      <c r="VGS1" s="292"/>
      <c r="VGT1" s="292"/>
      <c r="VGU1" s="292"/>
      <c r="VGV1" s="292"/>
      <c r="VGW1" s="292"/>
      <c r="VGX1" s="292"/>
      <c r="VGY1" s="292"/>
      <c r="VGZ1" s="292"/>
      <c r="VHA1" s="292"/>
      <c r="VHB1" s="292"/>
      <c r="VHC1" s="292"/>
      <c r="VHD1" s="292"/>
      <c r="VHE1" s="292"/>
      <c r="VHF1" s="292"/>
      <c r="VHG1" s="292"/>
      <c r="VHH1" s="292"/>
      <c r="VHI1" s="292"/>
      <c r="VHJ1" s="292"/>
      <c r="VHK1" s="292"/>
      <c r="VHL1" s="292"/>
      <c r="VHM1" s="292"/>
      <c r="VHN1" s="292"/>
      <c r="VHO1" s="292"/>
      <c r="VHP1" s="292"/>
      <c r="VHQ1" s="292"/>
      <c r="VHR1" s="292"/>
      <c r="VHS1" s="292"/>
      <c r="VHT1" s="292"/>
      <c r="VHU1" s="292"/>
      <c r="VHV1" s="292"/>
      <c r="VHW1" s="292"/>
      <c r="VHX1" s="292"/>
      <c r="VHY1" s="292"/>
      <c r="VHZ1" s="292"/>
      <c r="VIA1" s="292"/>
      <c r="VIB1" s="292"/>
      <c r="VIC1" s="292"/>
      <c r="VID1" s="292"/>
      <c r="VIE1" s="292"/>
      <c r="VIF1" s="292"/>
      <c r="VIG1" s="292"/>
      <c r="VIH1" s="292"/>
      <c r="VII1" s="292"/>
      <c r="VIJ1" s="292"/>
      <c r="VIK1" s="292"/>
      <c r="VIL1" s="292"/>
      <c r="VIM1" s="292"/>
      <c r="VIN1" s="292"/>
      <c r="VIO1" s="292"/>
      <c r="VIP1" s="292"/>
      <c r="VIQ1" s="292"/>
      <c r="VIR1" s="292"/>
      <c r="VIS1" s="292"/>
      <c r="VIT1" s="292"/>
      <c r="VIU1" s="292"/>
      <c r="VIV1" s="292"/>
      <c r="VIW1" s="292"/>
      <c r="VIX1" s="292"/>
      <c r="VIY1" s="292"/>
      <c r="VIZ1" s="292"/>
      <c r="VJA1" s="292"/>
      <c r="VJB1" s="292"/>
      <c r="VJC1" s="292"/>
      <c r="VJD1" s="292"/>
      <c r="VJE1" s="292"/>
      <c r="VJF1" s="292"/>
      <c r="VJG1" s="292"/>
      <c r="VJH1" s="292"/>
      <c r="VJI1" s="292"/>
      <c r="VJJ1" s="292"/>
      <c r="VJK1" s="292"/>
      <c r="VJL1" s="292"/>
      <c r="VJM1" s="292"/>
      <c r="VJN1" s="292"/>
      <c r="VJO1" s="292"/>
      <c r="VJP1" s="292"/>
      <c r="VJQ1" s="292"/>
      <c r="VJR1" s="292"/>
      <c r="VJS1" s="292"/>
      <c r="VJT1" s="292"/>
      <c r="VJU1" s="292"/>
      <c r="VJV1" s="292"/>
      <c r="VJW1" s="292"/>
      <c r="VJX1" s="292"/>
      <c r="VJY1" s="292"/>
      <c r="VJZ1" s="292"/>
      <c r="VKA1" s="292"/>
      <c r="VKB1" s="292"/>
      <c r="VKC1" s="292"/>
      <c r="VKD1" s="292"/>
      <c r="VKE1" s="292"/>
      <c r="VKF1" s="292"/>
      <c r="VKG1" s="292"/>
      <c r="VKH1" s="292"/>
      <c r="VKI1" s="292"/>
      <c r="VKJ1" s="292"/>
      <c r="VKK1" s="292"/>
      <c r="VKL1" s="292"/>
      <c r="VKM1" s="292"/>
      <c r="VKN1" s="292"/>
      <c r="VKO1" s="292"/>
      <c r="VKP1" s="292"/>
      <c r="VKQ1" s="292"/>
      <c r="VKR1" s="292"/>
      <c r="VKS1" s="292"/>
      <c r="VKT1" s="292"/>
      <c r="VKU1" s="292"/>
      <c r="VKV1" s="292"/>
      <c r="VKW1" s="292"/>
      <c r="VKX1" s="292"/>
      <c r="VKY1" s="292"/>
      <c r="VKZ1" s="292"/>
      <c r="VLA1" s="292"/>
      <c r="VLB1" s="292"/>
      <c r="VLC1" s="292"/>
      <c r="VLD1" s="292"/>
      <c r="VLE1" s="292"/>
      <c r="VLF1" s="292"/>
      <c r="VLG1" s="292"/>
      <c r="VLH1" s="292"/>
      <c r="VLI1" s="292"/>
      <c r="VLJ1" s="292"/>
      <c r="VLK1" s="292"/>
      <c r="VLL1" s="292"/>
      <c r="VLM1" s="292"/>
      <c r="VLN1" s="292"/>
      <c r="VLO1" s="292"/>
      <c r="VLP1" s="292"/>
      <c r="VLQ1" s="292"/>
      <c r="VLR1" s="292"/>
      <c r="VLS1" s="292"/>
      <c r="VLT1" s="292"/>
      <c r="VLU1" s="292"/>
      <c r="VLV1" s="292"/>
      <c r="VLW1" s="292"/>
      <c r="VLX1" s="292"/>
      <c r="VLY1" s="292"/>
      <c r="VLZ1" s="292"/>
      <c r="VMA1" s="292"/>
      <c r="VMB1" s="292"/>
      <c r="VMC1" s="292"/>
      <c r="VMD1" s="292"/>
      <c r="VME1" s="292"/>
      <c r="VMF1" s="292"/>
      <c r="VMG1" s="292"/>
      <c r="VMH1" s="292"/>
      <c r="VMI1" s="292"/>
      <c r="VMJ1" s="292"/>
      <c r="VMK1" s="292"/>
      <c r="VML1" s="292"/>
      <c r="VMM1" s="292"/>
      <c r="VMN1" s="292"/>
      <c r="VMO1" s="292"/>
      <c r="VMP1" s="292"/>
      <c r="VMQ1" s="292"/>
      <c r="VMR1" s="292"/>
      <c r="VMS1" s="292"/>
      <c r="VMT1" s="292"/>
      <c r="VMU1" s="292"/>
      <c r="VMV1" s="292"/>
      <c r="VMW1" s="292"/>
      <c r="VMX1" s="292"/>
      <c r="VMY1" s="292"/>
      <c r="VMZ1" s="292"/>
      <c r="VNA1" s="292"/>
      <c r="VNB1" s="292"/>
      <c r="VNC1" s="292"/>
      <c r="VND1" s="292"/>
      <c r="VNE1" s="292"/>
      <c r="VNF1" s="292"/>
      <c r="VNG1" s="292"/>
      <c r="VNH1" s="292"/>
      <c r="VNI1" s="292"/>
      <c r="VNJ1" s="292"/>
      <c r="VNK1" s="292"/>
      <c r="VNL1" s="292"/>
      <c r="VNM1" s="292"/>
      <c r="VNN1" s="292"/>
      <c r="VNO1" s="292"/>
      <c r="VNP1" s="292"/>
      <c r="VNQ1" s="292"/>
      <c r="VNR1" s="292"/>
      <c r="VNS1" s="292"/>
      <c r="VNT1" s="292"/>
      <c r="VNU1" s="292"/>
      <c r="VNV1" s="292"/>
      <c r="VNW1" s="292"/>
      <c r="VNX1" s="292"/>
      <c r="VNY1" s="292"/>
      <c r="VNZ1" s="292"/>
      <c r="VOA1" s="292"/>
      <c r="VOB1" s="292"/>
      <c r="VOC1" s="292"/>
      <c r="VOD1" s="292"/>
      <c r="VOE1" s="292"/>
      <c r="VOF1" s="292"/>
      <c r="VOG1" s="292"/>
      <c r="VOH1" s="292"/>
      <c r="VOI1" s="292"/>
      <c r="VOJ1" s="292"/>
      <c r="VOK1" s="292"/>
      <c r="VOL1" s="292"/>
      <c r="VOM1" s="292"/>
      <c r="VON1" s="292"/>
      <c r="VOO1" s="292"/>
      <c r="VOP1" s="292"/>
      <c r="VOQ1" s="292"/>
      <c r="VOR1" s="292"/>
      <c r="VOS1" s="292"/>
      <c r="VOT1" s="292"/>
      <c r="VOU1" s="292"/>
      <c r="VOV1" s="292"/>
      <c r="VOW1" s="292"/>
      <c r="VOX1" s="292"/>
      <c r="VOY1" s="292"/>
      <c r="VOZ1" s="292"/>
      <c r="VPA1" s="292"/>
      <c r="VPB1" s="292"/>
      <c r="VPC1" s="292"/>
      <c r="VPD1" s="292"/>
      <c r="VPE1" s="292"/>
      <c r="VPF1" s="292"/>
      <c r="VPG1" s="292"/>
      <c r="VPH1" s="292"/>
      <c r="VPI1" s="292"/>
      <c r="VPJ1" s="292"/>
      <c r="VPK1" s="292"/>
      <c r="VPL1" s="292"/>
      <c r="VPM1" s="292"/>
      <c r="VPN1" s="292"/>
      <c r="VPO1" s="292"/>
      <c r="VPP1" s="292"/>
      <c r="VPQ1" s="292"/>
      <c r="VPR1" s="292"/>
      <c r="VPS1" s="292"/>
      <c r="VPT1" s="292"/>
      <c r="VPU1" s="292"/>
      <c r="VPV1" s="292"/>
      <c r="VPW1" s="292"/>
      <c r="VPX1" s="292"/>
      <c r="VPY1" s="292"/>
      <c r="VPZ1" s="292"/>
      <c r="VQA1" s="292"/>
      <c r="VQB1" s="292"/>
      <c r="VQC1" s="292"/>
      <c r="VQD1" s="292"/>
      <c r="VQE1" s="292"/>
      <c r="VQF1" s="292"/>
      <c r="VQG1" s="292"/>
      <c r="VQH1" s="292"/>
      <c r="VQI1" s="292"/>
      <c r="VQJ1" s="292"/>
      <c r="VQK1" s="292"/>
      <c r="VQL1" s="292"/>
      <c r="VQM1" s="292"/>
      <c r="VQN1" s="292"/>
      <c r="VQO1" s="292"/>
      <c r="VQP1" s="292"/>
      <c r="VQQ1" s="292"/>
      <c r="VQR1" s="292"/>
      <c r="VQS1" s="292"/>
      <c r="VQT1" s="292"/>
      <c r="VQU1" s="292"/>
      <c r="VQV1" s="292"/>
      <c r="VQW1" s="292"/>
      <c r="VQX1" s="292"/>
      <c r="VQY1" s="292"/>
      <c r="VQZ1" s="292"/>
      <c r="VRA1" s="292"/>
      <c r="VRB1" s="292"/>
      <c r="VRC1" s="292"/>
      <c r="VRD1" s="292"/>
      <c r="VRE1" s="292"/>
      <c r="VRF1" s="292"/>
      <c r="VRG1" s="292"/>
      <c r="VRH1" s="292"/>
      <c r="VRI1" s="292"/>
      <c r="VRJ1" s="292"/>
      <c r="VRK1" s="292"/>
      <c r="VRL1" s="292"/>
      <c r="VRM1" s="292"/>
      <c r="VRN1" s="292"/>
      <c r="VRO1" s="292"/>
      <c r="VRP1" s="292"/>
      <c r="VRQ1" s="292"/>
      <c r="VRR1" s="292"/>
      <c r="VRS1" s="292"/>
      <c r="VRT1" s="292"/>
      <c r="VRU1" s="292"/>
      <c r="VRV1" s="292"/>
      <c r="VRW1" s="292"/>
      <c r="VRX1" s="292"/>
      <c r="VRY1" s="292"/>
      <c r="VRZ1" s="292"/>
      <c r="VSA1" s="292"/>
      <c r="VSB1" s="292"/>
      <c r="VSC1" s="292"/>
      <c r="VSD1" s="292"/>
      <c r="VSE1" s="292"/>
      <c r="VSF1" s="292"/>
      <c r="VSG1" s="292"/>
      <c r="VSH1" s="292"/>
      <c r="VSI1" s="292"/>
      <c r="VSJ1" s="292"/>
      <c r="VSK1" s="292"/>
      <c r="VSL1" s="292"/>
      <c r="VSM1" s="292"/>
      <c r="VSN1" s="292"/>
      <c r="VSO1" s="292"/>
      <c r="VSP1" s="292"/>
      <c r="VSQ1" s="292"/>
      <c r="VSR1" s="292"/>
      <c r="VSS1" s="292"/>
      <c r="VST1" s="292"/>
      <c r="VSU1" s="292"/>
      <c r="VSV1" s="292"/>
      <c r="VSW1" s="292"/>
      <c r="VSX1" s="292"/>
      <c r="VSY1" s="292"/>
      <c r="VSZ1" s="292"/>
      <c r="VTA1" s="292"/>
      <c r="VTB1" s="292"/>
      <c r="VTC1" s="292"/>
      <c r="VTD1" s="292"/>
      <c r="VTE1" s="292"/>
      <c r="VTF1" s="292"/>
      <c r="VTG1" s="292"/>
      <c r="VTH1" s="292"/>
      <c r="VTI1" s="292"/>
      <c r="VTJ1" s="292"/>
      <c r="VTK1" s="292"/>
      <c r="VTL1" s="292"/>
      <c r="VTM1" s="292"/>
      <c r="VTN1" s="292"/>
      <c r="VTO1" s="292"/>
      <c r="VTP1" s="292"/>
      <c r="VTQ1" s="292"/>
      <c r="VTR1" s="292"/>
      <c r="VTS1" s="292"/>
      <c r="VTT1" s="292"/>
      <c r="VTU1" s="292"/>
      <c r="VTV1" s="292"/>
      <c r="VTW1" s="292"/>
      <c r="VTX1" s="292"/>
      <c r="VTY1" s="292"/>
      <c r="VTZ1" s="292"/>
      <c r="VUA1" s="292"/>
      <c r="VUB1" s="292"/>
      <c r="VUC1" s="292"/>
      <c r="VUD1" s="292"/>
      <c r="VUE1" s="292"/>
      <c r="VUF1" s="292"/>
      <c r="VUG1" s="292"/>
      <c r="VUH1" s="292"/>
      <c r="VUI1" s="292"/>
      <c r="VUJ1" s="292"/>
      <c r="VUK1" s="292"/>
      <c r="VUL1" s="292"/>
      <c r="VUM1" s="292"/>
      <c r="VUN1" s="292"/>
      <c r="VUO1" s="292"/>
      <c r="VUP1" s="292"/>
      <c r="VUQ1" s="292"/>
      <c r="VUR1" s="292"/>
      <c r="VUS1" s="292"/>
      <c r="VUT1" s="292"/>
      <c r="VUU1" s="292"/>
      <c r="VUV1" s="292"/>
      <c r="VUW1" s="292"/>
      <c r="VUX1" s="292"/>
      <c r="VUY1" s="292"/>
      <c r="VUZ1" s="292"/>
      <c r="VVA1" s="292"/>
      <c r="VVB1" s="292"/>
      <c r="VVC1" s="292"/>
      <c r="VVD1" s="292"/>
      <c r="VVE1" s="292"/>
      <c r="VVF1" s="292"/>
      <c r="VVG1" s="292"/>
      <c r="VVH1" s="292"/>
      <c r="VVI1" s="292"/>
      <c r="VVJ1" s="292"/>
      <c r="VVK1" s="292"/>
      <c r="VVL1" s="292"/>
      <c r="VVM1" s="292"/>
      <c r="VVN1" s="292"/>
      <c r="VVO1" s="292"/>
      <c r="VVP1" s="292"/>
      <c r="VVQ1" s="292"/>
      <c r="VVR1" s="292"/>
      <c r="VVS1" s="292"/>
      <c r="VVT1" s="292"/>
      <c r="VVU1" s="292"/>
      <c r="VVV1" s="292"/>
      <c r="VVW1" s="292"/>
      <c r="VVX1" s="292"/>
      <c r="VVY1" s="292"/>
      <c r="VVZ1" s="292"/>
      <c r="VWA1" s="292"/>
      <c r="VWB1" s="292"/>
      <c r="VWC1" s="292"/>
      <c r="VWD1" s="292"/>
      <c r="VWE1" s="292"/>
      <c r="VWF1" s="292"/>
      <c r="VWG1" s="292"/>
      <c r="VWH1" s="292"/>
      <c r="VWI1" s="292"/>
      <c r="VWJ1" s="292"/>
      <c r="VWK1" s="292"/>
      <c r="VWL1" s="292"/>
      <c r="VWM1" s="292"/>
      <c r="VWN1" s="292"/>
      <c r="VWO1" s="292"/>
      <c r="VWP1" s="292"/>
      <c r="VWQ1" s="292"/>
      <c r="VWR1" s="292"/>
      <c r="VWS1" s="292"/>
      <c r="VWT1" s="292"/>
      <c r="VWU1" s="292"/>
      <c r="VWV1" s="292"/>
      <c r="VWW1" s="292"/>
      <c r="VWX1" s="292"/>
      <c r="VWY1" s="292"/>
      <c r="VWZ1" s="292"/>
      <c r="VXA1" s="292"/>
      <c r="VXB1" s="292"/>
      <c r="VXC1" s="292"/>
      <c r="VXD1" s="292"/>
      <c r="VXE1" s="292"/>
      <c r="VXF1" s="292"/>
      <c r="VXG1" s="292"/>
      <c r="VXH1" s="292"/>
      <c r="VXI1" s="292"/>
      <c r="VXJ1" s="292"/>
      <c r="VXK1" s="292"/>
      <c r="VXL1" s="292"/>
      <c r="VXM1" s="292"/>
      <c r="VXN1" s="292"/>
      <c r="VXO1" s="292"/>
      <c r="VXP1" s="292"/>
      <c r="VXQ1" s="292"/>
      <c r="VXR1" s="292"/>
      <c r="VXS1" s="292"/>
      <c r="VXT1" s="292"/>
      <c r="VXU1" s="292"/>
      <c r="VXV1" s="292"/>
      <c r="VXW1" s="292"/>
      <c r="VXX1" s="292"/>
      <c r="VXY1" s="292"/>
      <c r="VXZ1" s="292"/>
      <c r="VYA1" s="292"/>
      <c r="VYB1" s="292"/>
      <c r="VYC1" s="292"/>
      <c r="VYD1" s="292"/>
      <c r="VYE1" s="292"/>
      <c r="VYF1" s="292"/>
      <c r="VYG1" s="292"/>
      <c r="VYH1" s="292"/>
      <c r="VYI1" s="292"/>
      <c r="VYJ1" s="292"/>
      <c r="VYK1" s="292"/>
      <c r="VYL1" s="292"/>
      <c r="VYM1" s="292"/>
      <c r="VYN1" s="292"/>
      <c r="VYO1" s="292"/>
      <c r="VYP1" s="292"/>
      <c r="VYQ1" s="292"/>
      <c r="VYR1" s="292"/>
      <c r="VYS1" s="292"/>
      <c r="VYT1" s="292"/>
      <c r="VYU1" s="292"/>
      <c r="VYV1" s="292"/>
      <c r="VYW1" s="292"/>
      <c r="VYX1" s="292"/>
      <c r="VYY1" s="292"/>
      <c r="VYZ1" s="292"/>
      <c r="VZA1" s="292"/>
      <c r="VZB1" s="292"/>
      <c r="VZC1" s="292"/>
      <c r="VZD1" s="292"/>
      <c r="VZE1" s="292"/>
      <c r="VZF1" s="292"/>
      <c r="VZG1" s="292"/>
      <c r="VZH1" s="292"/>
      <c r="VZI1" s="292"/>
      <c r="VZJ1" s="292"/>
      <c r="VZK1" s="292"/>
      <c r="VZL1" s="292"/>
      <c r="VZM1" s="292"/>
      <c r="VZN1" s="292"/>
      <c r="VZO1" s="292"/>
      <c r="VZP1" s="292"/>
      <c r="VZQ1" s="292"/>
      <c r="VZR1" s="292"/>
      <c r="VZS1" s="292"/>
      <c r="VZT1" s="292"/>
      <c r="VZU1" s="292"/>
      <c r="VZV1" s="292"/>
      <c r="VZW1" s="292"/>
      <c r="VZX1" s="292"/>
      <c r="VZY1" s="292"/>
      <c r="VZZ1" s="292"/>
      <c r="WAA1" s="292"/>
      <c r="WAB1" s="292"/>
      <c r="WAC1" s="292"/>
      <c r="WAD1" s="292"/>
      <c r="WAE1" s="292"/>
      <c r="WAF1" s="292"/>
      <c r="WAG1" s="292"/>
      <c r="WAH1" s="292"/>
      <c r="WAI1" s="292"/>
      <c r="WAJ1" s="292"/>
      <c r="WAK1" s="292"/>
      <c r="WAL1" s="292"/>
      <c r="WAM1" s="292"/>
      <c r="WAN1" s="292"/>
      <c r="WAO1" s="292"/>
      <c r="WAP1" s="292"/>
      <c r="WAQ1" s="292"/>
      <c r="WAR1" s="292"/>
      <c r="WAS1" s="292"/>
      <c r="WAT1" s="292"/>
      <c r="WAU1" s="292"/>
      <c r="WAV1" s="292"/>
      <c r="WAW1" s="292"/>
      <c r="WAX1" s="292"/>
      <c r="WAY1" s="292"/>
      <c r="WAZ1" s="292"/>
      <c r="WBA1" s="292"/>
      <c r="WBB1" s="292"/>
      <c r="WBC1" s="292"/>
      <c r="WBD1" s="292"/>
      <c r="WBE1" s="292"/>
      <c r="WBF1" s="292"/>
      <c r="WBG1" s="292"/>
      <c r="WBH1" s="292"/>
      <c r="WBI1" s="292"/>
      <c r="WBJ1" s="292"/>
      <c r="WBK1" s="292"/>
      <c r="WBL1" s="292"/>
      <c r="WBM1" s="292"/>
      <c r="WBN1" s="292"/>
      <c r="WBO1" s="292"/>
      <c r="WBP1" s="292"/>
      <c r="WBQ1" s="292"/>
      <c r="WBR1" s="292"/>
      <c r="WBS1" s="292"/>
      <c r="WBT1" s="292"/>
      <c r="WBU1" s="292"/>
      <c r="WBV1" s="292"/>
      <c r="WBW1" s="292"/>
      <c r="WBX1" s="292"/>
      <c r="WBY1" s="292"/>
      <c r="WBZ1" s="292"/>
      <c r="WCA1" s="292"/>
      <c r="WCB1" s="292"/>
      <c r="WCC1" s="292"/>
      <c r="WCD1" s="292"/>
      <c r="WCE1" s="292"/>
      <c r="WCF1" s="292"/>
      <c r="WCG1" s="292"/>
      <c r="WCH1" s="292"/>
      <c r="WCI1" s="292"/>
      <c r="WCJ1" s="292"/>
      <c r="WCK1" s="292"/>
      <c r="WCL1" s="292"/>
      <c r="WCM1" s="292"/>
      <c r="WCN1" s="292"/>
      <c r="WCO1" s="292"/>
      <c r="WCP1" s="292"/>
      <c r="WCQ1" s="292"/>
      <c r="WCR1" s="292"/>
      <c r="WCS1" s="292"/>
      <c r="WCT1" s="292"/>
      <c r="WCU1" s="292"/>
      <c r="WCV1" s="292"/>
      <c r="WCW1" s="292"/>
      <c r="WCX1" s="292"/>
      <c r="WCY1" s="292"/>
      <c r="WCZ1" s="292"/>
      <c r="WDA1" s="292"/>
      <c r="WDB1" s="292"/>
      <c r="WDC1" s="292"/>
      <c r="WDD1" s="292"/>
      <c r="WDE1" s="292"/>
      <c r="WDF1" s="292"/>
      <c r="WDG1" s="292"/>
      <c r="WDH1" s="292"/>
      <c r="WDI1" s="292"/>
      <c r="WDJ1" s="292"/>
      <c r="WDK1" s="292"/>
      <c r="WDL1" s="292"/>
      <c r="WDM1" s="292"/>
      <c r="WDN1" s="292"/>
      <c r="WDO1" s="292"/>
      <c r="WDP1" s="292"/>
      <c r="WDQ1" s="292"/>
      <c r="WDR1" s="292"/>
      <c r="WDS1" s="292"/>
      <c r="WDT1" s="292"/>
      <c r="WDU1" s="292"/>
      <c r="WDV1" s="292"/>
      <c r="WDW1" s="292"/>
      <c r="WDX1" s="292"/>
      <c r="WDY1" s="292"/>
      <c r="WDZ1" s="292"/>
      <c r="WEA1" s="292"/>
      <c r="WEB1" s="292"/>
      <c r="WEC1" s="292"/>
      <c r="WED1" s="292"/>
      <c r="WEE1" s="292"/>
      <c r="WEF1" s="292"/>
      <c r="WEG1" s="292"/>
      <c r="WEH1" s="292"/>
      <c r="WEI1" s="292"/>
      <c r="WEJ1" s="292"/>
      <c r="WEK1" s="292"/>
      <c r="WEL1" s="292"/>
      <c r="WEM1" s="292"/>
      <c r="WEN1" s="292"/>
      <c r="WEO1" s="292"/>
      <c r="WEP1" s="292"/>
      <c r="WEQ1" s="292"/>
      <c r="WER1" s="292"/>
      <c r="WES1" s="292"/>
      <c r="WET1" s="292"/>
      <c r="WEU1" s="292"/>
      <c r="WEV1" s="292"/>
      <c r="WEW1" s="292"/>
      <c r="WEX1" s="292"/>
      <c r="WEY1" s="292"/>
      <c r="WEZ1" s="292"/>
      <c r="WFA1" s="292"/>
      <c r="WFB1" s="292"/>
      <c r="WFC1" s="292"/>
      <c r="WFD1" s="292"/>
      <c r="WFE1" s="292"/>
      <c r="WFF1" s="292"/>
      <c r="WFG1" s="292"/>
      <c r="WFH1" s="292"/>
      <c r="WFI1" s="292"/>
      <c r="WFJ1" s="292"/>
      <c r="WFK1" s="292"/>
      <c r="WFL1" s="292"/>
      <c r="WFM1" s="292"/>
      <c r="WFN1" s="292"/>
      <c r="WFO1" s="292"/>
      <c r="WFP1" s="292"/>
      <c r="WFQ1" s="292"/>
      <c r="WFR1" s="292"/>
      <c r="WFS1" s="292"/>
      <c r="WFT1" s="292"/>
      <c r="WFU1" s="292"/>
      <c r="WFV1" s="292"/>
      <c r="WFW1" s="292"/>
      <c r="WFX1" s="292"/>
      <c r="WFY1" s="292"/>
      <c r="WFZ1" s="292"/>
      <c r="WGA1" s="292"/>
      <c r="WGB1" s="292"/>
      <c r="WGC1" s="292"/>
      <c r="WGD1" s="292"/>
      <c r="WGE1" s="292"/>
      <c r="WGF1" s="292"/>
      <c r="WGG1" s="292"/>
      <c r="WGH1" s="292"/>
      <c r="WGI1" s="292"/>
      <c r="WGJ1" s="292"/>
      <c r="WGK1" s="292"/>
      <c r="WGL1" s="292"/>
      <c r="WGM1" s="292"/>
      <c r="WGN1" s="292"/>
      <c r="WGO1" s="292"/>
      <c r="WGP1" s="292"/>
      <c r="WGQ1" s="292"/>
      <c r="WGR1" s="292"/>
      <c r="WGS1" s="292"/>
      <c r="WGT1" s="292"/>
      <c r="WGU1" s="292"/>
      <c r="WGV1" s="292"/>
      <c r="WGW1" s="292"/>
      <c r="WGX1" s="292"/>
      <c r="WGY1" s="292"/>
      <c r="WGZ1" s="292"/>
      <c r="WHA1" s="292"/>
      <c r="WHB1" s="292"/>
      <c r="WHC1" s="292"/>
      <c r="WHD1" s="292"/>
      <c r="WHE1" s="292"/>
      <c r="WHF1" s="292"/>
      <c r="WHG1" s="292"/>
      <c r="WHH1" s="292"/>
      <c r="WHI1" s="292"/>
      <c r="WHJ1" s="292"/>
      <c r="WHK1" s="292"/>
      <c r="WHL1" s="292"/>
      <c r="WHM1" s="292"/>
      <c r="WHN1" s="292"/>
      <c r="WHO1" s="292"/>
      <c r="WHP1" s="292"/>
      <c r="WHQ1" s="292"/>
      <c r="WHR1" s="292"/>
      <c r="WHS1" s="292"/>
      <c r="WHT1" s="292"/>
      <c r="WHU1" s="292"/>
      <c r="WHV1" s="292"/>
      <c r="WHW1" s="292"/>
      <c r="WHX1" s="292"/>
      <c r="WHY1" s="292"/>
      <c r="WHZ1" s="292"/>
      <c r="WIA1" s="292"/>
      <c r="WIB1" s="292"/>
      <c r="WIC1" s="292"/>
      <c r="WID1" s="292"/>
      <c r="WIE1" s="292"/>
      <c r="WIF1" s="292"/>
      <c r="WIG1" s="292"/>
      <c r="WIH1" s="292"/>
      <c r="WII1" s="292"/>
      <c r="WIJ1" s="292"/>
      <c r="WIK1" s="292"/>
      <c r="WIL1" s="292"/>
      <c r="WIM1" s="292"/>
      <c r="WIN1" s="292"/>
      <c r="WIO1" s="292"/>
      <c r="WIP1" s="292"/>
      <c r="WIQ1" s="292"/>
      <c r="WIR1" s="292"/>
      <c r="WIS1" s="292"/>
      <c r="WIT1" s="292"/>
      <c r="WIU1" s="292"/>
      <c r="WIV1" s="292"/>
      <c r="WIW1" s="292"/>
      <c r="WIX1" s="292"/>
      <c r="WIY1" s="292"/>
      <c r="WIZ1" s="292"/>
      <c r="WJA1" s="292"/>
      <c r="WJB1" s="292"/>
      <c r="WJC1" s="292"/>
      <c r="WJD1" s="292"/>
      <c r="WJE1" s="292"/>
      <c r="WJF1" s="292"/>
      <c r="WJG1" s="292"/>
      <c r="WJH1" s="292"/>
      <c r="WJI1" s="292"/>
      <c r="WJJ1" s="292"/>
      <c r="WJK1" s="292"/>
      <c r="WJL1" s="292"/>
      <c r="WJM1" s="292"/>
      <c r="WJN1" s="292"/>
      <c r="WJO1" s="292"/>
      <c r="WJP1" s="292"/>
      <c r="WJQ1" s="292"/>
      <c r="WJR1" s="292"/>
      <c r="WJS1" s="292"/>
      <c r="WJT1" s="292"/>
      <c r="WJU1" s="292"/>
      <c r="WJV1" s="292"/>
      <c r="WJW1" s="292"/>
      <c r="WJX1" s="292"/>
      <c r="WJY1" s="292"/>
      <c r="WJZ1" s="292"/>
      <c r="WKA1" s="292"/>
      <c r="WKB1" s="292"/>
      <c r="WKC1" s="292"/>
      <c r="WKD1" s="292"/>
      <c r="WKE1" s="292"/>
      <c r="WKF1" s="292"/>
      <c r="WKG1" s="292"/>
      <c r="WKH1" s="292"/>
      <c r="WKI1" s="292"/>
      <c r="WKJ1" s="292"/>
      <c r="WKK1" s="292"/>
      <c r="WKL1" s="292"/>
      <c r="WKM1" s="292"/>
      <c r="WKN1" s="292"/>
      <c r="WKO1" s="292"/>
      <c r="WKP1" s="292"/>
      <c r="WKQ1" s="292"/>
      <c r="WKR1" s="292"/>
      <c r="WKS1" s="292"/>
      <c r="WKT1" s="292"/>
      <c r="WKU1" s="292"/>
      <c r="WKV1" s="292"/>
      <c r="WKW1" s="292"/>
      <c r="WKX1" s="292"/>
      <c r="WKY1" s="292"/>
      <c r="WKZ1" s="292"/>
      <c r="WLA1" s="292"/>
      <c r="WLB1" s="292"/>
      <c r="WLC1" s="292"/>
      <c r="WLD1" s="292"/>
      <c r="WLE1" s="292"/>
      <c r="WLF1" s="292"/>
      <c r="WLG1" s="292"/>
      <c r="WLH1" s="292"/>
      <c r="WLI1" s="292"/>
      <c r="WLJ1" s="292"/>
      <c r="WLK1" s="292"/>
      <c r="WLL1" s="292"/>
      <c r="WLM1" s="292"/>
      <c r="WLN1" s="292"/>
      <c r="WLO1" s="292"/>
      <c r="WLP1" s="292"/>
      <c r="WLQ1" s="292"/>
      <c r="WLR1" s="292"/>
      <c r="WLS1" s="292"/>
      <c r="WLT1" s="292"/>
      <c r="WLU1" s="292"/>
      <c r="WLV1" s="292"/>
      <c r="WLW1" s="292"/>
      <c r="WLX1" s="292"/>
      <c r="WLY1" s="292"/>
      <c r="WLZ1" s="292"/>
      <c r="WMA1" s="292"/>
      <c r="WMB1" s="292"/>
      <c r="WMC1" s="292"/>
      <c r="WMD1" s="292"/>
      <c r="WME1" s="292"/>
      <c r="WMF1" s="292"/>
      <c r="WMG1" s="292"/>
      <c r="WMH1" s="292"/>
      <c r="WMI1" s="292"/>
      <c r="WMJ1" s="292"/>
      <c r="WMK1" s="292"/>
      <c r="WML1" s="292"/>
      <c r="WMM1" s="292"/>
      <c r="WMN1" s="292"/>
      <c r="WMO1" s="292"/>
      <c r="WMP1" s="292"/>
      <c r="WMQ1" s="292"/>
      <c r="WMR1" s="292"/>
      <c r="WMS1" s="292"/>
      <c r="WMT1" s="292"/>
      <c r="WMU1" s="292"/>
      <c r="WMV1" s="292"/>
      <c r="WMW1" s="292"/>
      <c r="WMX1" s="292"/>
      <c r="WMY1" s="292"/>
      <c r="WMZ1" s="292"/>
      <c r="WNA1" s="292"/>
      <c r="WNB1" s="292"/>
      <c r="WNC1" s="292"/>
      <c r="WND1" s="292"/>
      <c r="WNE1" s="292"/>
      <c r="WNF1" s="292"/>
      <c r="WNG1" s="292"/>
      <c r="WNH1" s="292"/>
      <c r="WNI1" s="292"/>
      <c r="WNJ1" s="292"/>
      <c r="WNK1" s="292"/>
      <c r="WNL1" s="292"/>
      <c r="WNM1" s="292"/>
      <c r="WNN1" s="292"/>
      <c r="WNO1" s="292"/>
      <c r="WNP1" s="292"/>
      <c r="WNQ1" s="292"/>
      <c r="WNR1" s="292"/>
      <c r="WNS1" s="292"/>
      <c r="WNT1" s="292"/>
      <c r="WNU1" s="292"/>
      <c r="WNV1" s="292"/>
      <c r="WNW1" s="292"/>
      <c r="WNX1" s="292"/>
      <c r="WNY1" s="292"/>
      <c r="WNZ1" s="292"/>
      <c r="WOA1" s="292"/>
      <c r="WOB1" s="292"/>
      <c r="WOC1" s="292"/>
      <c r="WOD1" s="292"/>
      <c r="WOE1" s="292"/>
      <c r="WOF1" s="292"/>
      <c r="WOG1" s="292"/>
      <c r="WOH1" s="292"/>
      <c r="WOI1" s="292"/>
      <c r="WOJ1" s="292"/>
      <c r="WOK1" s="292"/>
      <c r="WOL1" s="292"/>
      <c r="WOM1" s="292"/>
      <c r="WON1" s="292"/>
      <c r="WOO1" s="292"/>
      <c r="WOP1" s="292"/>
      <c r="WOQ1" s="292"/>
      <c r="WOR1" s="292"/>
      <c r="WOS1" s="292"/>
      <c r="WOT1" s="292"/>
      <c r="WOU1" s="292"/>
      <c r="WOV1" s="292"/>
      <c r="WOW1" s="292"/>
      <c r="WOX1" s="292"/>
      <c r="WOY1" s="292"/>
      <c r="WOZ1" s="292"/>
      <c r="WPA1" s="292"/>
      <c r="WPB1" s="292"/>
      <c r="WPC1" s="292"/>
      <c r="WPD1" s="292"/>
      <c r="WPE1" s="292"/>
      <c r="WPF1" s="292"/>
      <c r="WPG1" s="292"/>
      <c r="WPH1" s="292"/>
      <c r="WPI1" s="292"/>
      <c r="WPJ1" s="292"/>
      <c r="WPK1" s="292"/>
      <c r="WPL1" s="292"/>
      <c r="WPM1" s="292"/>
      <c r="WPN1" s="292"/>
      <c r="WPO1" s="292"/>
      <c r="WPP1" s="292"/>
      <c r="WPQ1" s="292"/>
      <c r="WPR1" s="292"/>
      <c r="WPS1" s="292"/>
      <c r="WPT1" s="292"/>
      <c r="WPU1" s="292"/>
      <c r="WPV1" s="292"/>
      <c r="WPW1" s="292"/>
      <c r="WPX1" s="292"/>
      <c r="WPY1" s="292"/>
      <c r="WPZ1" s="292"/>
      <c r="WQA1" s="292"/>
      <c r="WQB1" s="292"/>
      <c r="WQC1" s="292"/>
      <c r="WQD1" s="292"/>
      <c r="WQE1" s="292"/>
      <c r="WQF1" s="292"/>
      <c r="WQG1" s="292"/>
      <c r="WQH1" s="292"/>
      <c r="WQI1" s="292"/>
      <c r="WQJ1" s="292"/>
      <c r="WQK1" s="292"/>
      <c r="WQL1" s="292"/>
      <c r="WQM1" s="292"/>
      <c r="WQN1" s="292"/>
      <c r="WQO1" s="292"/>
      <c r="WQP1" s="292"/>
      <c r="WQQ1" s="292"/>
      <c r="WQR1" s="292"/>
      <c r="WQS1" s="292"/>
      <c r="WQT1" s="292"/>
      <c r="WQU1" s="292"/>
      <c r="WQV1" s="292"/>
      <c r="WQW1" s="292"/>
      <c r="WQX1" s="292"/>
      <c r="WQY1" s="292"/>
      <c r="WQZ1" s="292"/>
      <c r="WRA1" s="292"/>
      <c r="WRB1" s="292"/>
      <c r="WRC1" s="292"/>
      <c r="WRD1" s="292"/>
      <c r="WRE1" s="292"/>
      <c r="WRF1" s="292"/>
      <c r="WRG1" s="292"/>
      <c r="WRH1" s="292"/>
      <c r="WRI1" s="292"/>
      <c r="WRJ1" s="292"/>
      <c r="WRK1" s="292"/>
      <c r="WRL1" s="292"/>
      <c r="WRM1" s="292"/>
      <c r="WRN1" s="292"/>
      <c r="WRO1" s="292"/>
      <c r="WRP1" s="292"/>
      <c r="WRQ1" s="292"/>
      <c r="WRR1" s="292"/>
      <c r="WRS1" s="292"/>
      <c r="WRT1" s="292"/>
      <c r="WRU1" s="292"/>
      <c r="WRV1" s="292"/>
      <c r="WRW1" s="292"/>
      <c r="WRX1" s="292"/>
      <c r="WRY1" s="292"/>
      <c r="WRZ1" s="292"/>
      <c r="WSA1" s="292"/>
      <c r="WSB1" s="292"/>
      <c r="WSC1" s="292"/>
      <c r="WSD1" s="292"/>
      <c r="WSE1" s="292"/>
      <c r="WSF1" s="292"/>
      <c r="WSG1" s="292"/>
      <c r="WSH1" s="292"/>
      <c r="WSI1" s="292"/>
      <c r="WSJ1" s="292"/>
      <c r="WSK1" s="292"/>
      <c r="WSL1" s="292"/>
      <c r="WSM1" s="292"/>
      <c r="WSN1" s="292"/>
      <c r="WSO1" s="292"/>
      <c r="WSP1" s="292"/>
      <c r="WSQ1" s="292"/>
      <c r="WSR1" s="292"/>
      <c r="WSS1" s="292"/>
      <c r="WST1" s="292"/>
      <c r="WSU1" s="292"/>
      <c r="WSV1" s="292"/>
      <c r="WSW1" s="292"/>
      <c r="WSX1" s="292"/>
      <c r="WSY1" s="292"/>
      <c r="WSZ1" s="292"/>
      <c r="WTA1" s="292"/>
      <c r="WTB1" s="292"/>
      <c r="WTC1" s="292"/>
      <c r="WTD1" s="292"/>
      <c r="WTE1" s="292"/>
      <c r="WTF1" s="292"/>
      <c r="WTG1" s="292"/>
      <c r="WTH1" s="292"/>
      <c r="WTI1" s="292"/>
      <c r="WTJ1" s="292"/>
      <c r="WTK1" s="292"/>
      <c r="WTL1" s="292"/>
      <c r="WTM1" s="292"/>
      <c r="WTN1" s="292"/>
      <c r="WTO1" s="292"/>
      <c r="WTP1" s="292"/>
      <c r="WTQ1" s="292"/>
      <c r="WTR1" s="292"/>
      <c r="WTS1" s="292"/>
      <c r="WTT1" s="292"/>
      <c r="WTU1" s="292"/>
      <c r="WTV1" s="292"/>
      <c r="WTW1" s="292"/>
      <c r="WTX1" s="292"/>
      <c r="WTY1" s="292"/>
      <c r="WTZ1" s="292"/>
      <c r="WUA1" s="292"/>
      <c r="WUB1" s="292"/>
      <c r="WUC1" s="292"/>
      <c r="WUD1" s="292"/>
      <c r="WUE1" s="292"/>
      <c r="WUF1" s="292"/>
      <c r="WUG1" s="292"/>
      <c r="WUH1" s="292"/>
      <c r="WUI1" s="292"/>
      <c r="WUJ1" s="292"/>
      <c r="WUK1" s="292"/>
      <c r="WUL1" s="292"/>
      <c r="WUM1" s="292"/>
      <c r="WUN1" s="292"/>
      <c r="WUO1" s="292"/>
      <c r="WUP1" s="292"/>
      <c r="WUQ1" s="292"/>
      <c r="WUR1" s="292"/>
      <c r="WUS1" s="292"/>
      <c r="WUT1" s="292"/>
      <c r="WUU1" s="292"/>
      <c r="WUV1" s="292"/>
      <c r="WUW1" s="292"/>
      <c r="WUX1" s="292"/>
      <c r="WUY1" s="292"/>
      <c r="WUZ1" s="292"/>
      <c r="WVA1" s="292"/>
      <c r="WVB1" s="292"/>
      <c r="WVC1" s="292"/>
      <c r="WVD1" s="292"/>
      <c r="WVE1" s="292"/>
      <c r="WVF1" s="292"/>
      <c r="WVG1" s="292"/>
      <c r="WVH1" s="292"/>
      <c r="WVI1" s="292"/>
      <c r="WVJ1" s="292"/>
      <c r="WVK1" s="292"/>
      <c r="WVL1" s="292"/>
      <c r="WVM1" s="292"/>
      <c r="WVN1" s="292"/>
      <c r="WVO1" s="292"/>
      <c r="WVP1" s="292"/>
      <c r="WVQ1" s="292"/>
      <c r="WVR1" s="292"/>
      <c r="WVS1" s="292"/>
      <c r="WVT1" s="292"/>
      <c r="WVU1" s="292"/>
      <c r="WVV1" s="292"/>
      <c r="WVW1" s="292"/>
      <c r="WVX1" s="292"/>
      <c r="WVY1" s="292"/>
      <c r="WVZ1" s="292"/>
      <c r="WWA1" s="292"/>
      <c r="WWB1" s="292"/>
      <c r="WWC1" s="292"/>
      <c r="WWD1" s="292"/>
      <c r="WWE1" s="292"/>
      <c r="WWF1" s="292"/>
      <c r="WWG1" s="292"/>
      <c r="WWH1" s="292"/>
      <c r="WWI1" s="292"/>
      <c r="WWJ1" s="292"/>
      <c r="WWK1" s="292"/>
      <c r="WWL1" s="292"/>
      <c r="WWM1" s="292"/>
      <c r="WWN1" s="292"/>
      <c r="WWO1" s="292"/>
      <c r="WWP1" s="292"/>
      <c r="WWQ1" s="292"/>
      <c r="WWR1" s="292"/>
      <c r="WWS1" s="292"/>
      <c r="WWT1" s="292"/>
      <c r="WWU1" s="292"/>
      <c r="WWV1" s="292"/>
      <c r="WWW1" s="292"/>
      <c r="WWX1" s="292"/>
      <c r="WWY1" s="292"/>
      <c r="WWZ1" s="292"/>
      <c r="WXA1" s="292"/>
      <c r="WXB1" s="292"/>
      <c r="WXC1" s="292"/>
      <c r="WXD1" s="292"/>
      <c r="WXE1" s="292"/>
      <c r="WXF1" s="292"/>
      <c r="WXG1" s="292"/>
      <c r="WXH1" s="292"/>
      <c r="WXI1" s="292"/>
      <c r="WXJ1" s="292"/>
      <c r="WXK1" s="292"/>
      <c r="WXL1" s="292"/>
      <c r="WXM1" s="292"/>
      <c r="WXN1" s="292"/>
      <c r="WXO1" s="292"/>
      <c r="WXP1" s="292"/>
      <c r="WXQ1" s="292"/>
      <c r="WXR1" s="292"/>
      <c r="WXS1" s="292"/>
      <c r="WXT1" s="292"/>
      <c r="WXU1" s="292"/>
      <c r="WXV1" s="292"/>
      <c r="WXW1" s="292"/>
      <c r="WXX1" s="292"/>
      <c r="WXY1" s="292"/>
      <c r="WXZ1" s="292"/>
      <c r="WYA1" s="292"/>
      <c r="WYB1" s="292"/>
      <c r="WYC1" s="292"/>
      <c r="WYD1" s="292"/>
      <c r="WYE1" s="292"/>
      <c r="WYF1" s="292"/>
      <c r="WYG1" s="292"/>
      <c r="WYH1" s="292"/>
      <c r="WYI1" s="292"/>
      <c r="WYJ1" s="292"/>
      <c r="WYK1" s="292"/>
      <c r="WYL1" s="292"/>
      <c r="WYM1" s="292"/>
      <c r="WYN1" s="292"/>
      <c r="WYO1" s="292"/>
      <c r="WYP1" s="292"/>
      <c r="WYQ1" s="292"/>
      <c r="WYR1" s="292"/>
      <c r="WYS1" s="292"/>
      <c r="WYT1" s="292"/>
      <c r="WYU1" s="292"/>
      <c r="WYV1" s="292"/>
      <c r="WYW1" s="292"/>
      <c r="WYX1" s="292"/>
      <c r="WYY1" s="292"/>
      <c r="WYZ1" s="292"/>
      <c r="WZA1" s="292"/>
      <c r="WZB1" s="292"/>
      <c r="WZC1" s="292"/>
      <c r="WZD1" s="292"/>
      <c r="WZE1" s="292"/>
      <c r="WZF1" s="292"/>
      <c r="WZG1" s="292"/>
      <c r="WZH1" s="292"/>
      <c r="WZI1" s="292"/>
      <c r="WZJ1" s="292"/>
      <c r="WZK1" s="292"/>
      <c r="WZL1" s="292"/>
      <c r="WZM1" s="292"/>
      <c r="WZN1" s="292"/>
      <c r="WZO1" s="292"/>
      <c r="WZP1" s="292"/>
      <c r="WZQ1" s="292"/>
      <c r="WZR1" s="292"/>
      <c r="WZS1" s="292"/>
      <c r="WZT1" s="292"/>
      <c r="WZU1" s="292"/>
      <c r="WZV1" s="292"/>
      <c r="WZW1" s="292"/>
      <c r="WZX1" s="292"/>
      <c r="WZY1" s="292"/>
      <c r="WZZ1" s="292"/>
      <c r="XAA1" s="292"/>
      <c r="XAB1" s="292"/>
      <c r="XAC1" s="292"/>
      <c r="XAD1" s="292"/>
      <c r="XAE1" s="292"/>
      <c r="XAF1" s="292"/>
      <c r="XAG1" s="292"/>
      <c r="XAH1" s="292"/>
      <c r="XAI1" s="292"/>
      <c r="XAJ1" s="292"/>
      <c r="XAK1" s="292"/>
      <c r="XAL1" s="292"/>
      <c r="XAM1" s="292"/>
      <c r="XAN1" s="292"/>
      <c r="XAO1" s="292"/>
      <c r="XAP1" s="292"/>
      <c r="XAQ1" s="292"/>
      <c r="XAR1" s="292"/>
      <c r="XAS1" s="292"/>
      <c r="XAT1" s="292"/>
      <c r="XAU1" s="292"/>
      <c r="XAV1" s="292"/>
      <c r="XAW1" s="292"/>
      <c r="XAX1" s="292"/>
      <c r="XAY1" s="292"/>
      <c r="XAZ1" s="292"/>
      <c r="XBA1" s="292"/>
      <c r="XBB1" s="292"/>
      <c r="XBC1" s="292"/>
      <c r="XBD1" s="292"/>
      <c r="XBE1" s="292"/>
      <c r="XBF1" s="292"/>
      <c r="XBG1" s="292"/>
      <c r="XBH1" s="292"/>
      <c r="XBI1" s="292"/>
      <c r="XBJ1" s="292"/>
      <c r="XBK1" s="292"/>
      <c r="XBL1" s="292"/>
      <c r="XBM1" s="292"/>
      <c r="XBN1" s="292"/>
      <c r="XBO1" s="292"/>
      <c r="XBP1" s="292"/>
      <c r="XBQ1" s="292"/>
      <c r="XBR1" s="292"/>
      <c r="XBS1" s="292"/>
      <c r="XBT1" s="292"/>
      <c r="XBU1" s="292"/>
      <c r="XBV1" s="292"/>
      <c r="XBW1" s="292"/>
      <c r="XBX1" s="292"/>
      <c r="XBY1" s="292"/>
      <c r="XBZ1" s="292"/>
      <c r="XCA1" s="292"/>
      <c r="XCB1" s="292"/>
      <c r="XCC1" s="292"/>
      <c r="XCD1" s="292"/>
      <c r="XCE1" s="292"/>
      <c r="XCF1" s="292"/>
      <c r="XCG1" s="292"/>
      <c r="XCH1" s="292"/>
      <c r="XCI1" s="292"/>
      <c r="XCJ1" s="292"/>
      <c r="XCK1" s="292"/>
      <c r="XCL1" s="292"/>
      <c r="XCM1" s="292"/>
      <c r="XCN1" s="292"/>
      <c r="XCO1" s="292"/>
      <c r="XCP1" s="292"/>
      <c r="XCQ1" s="292"/>
      <c r="XCR1" s="292"/>
      <c r="XCS1" s="292"/>
      <c r="XCT1" s="292"/>
      <c r="XCU1" s="292"/>
      <c r="XCV1" s="292"/>
      <c r="XCW1" s="292"/>
      <c r="XCX1" s="292"/>
      <c r="XCY1" s="292"/>
      <c r="XCZ1" s="292"/>
      <c r="XDA1" s="292"/>
      <c r="XDB1" s="292"/>
      <c r="XDC1" s="292"/>
      <c r="XDD1" s="292"/>
      <c r="XDE1" s="292"/>
      <c r="XDF1" s="292"/>
      <c r="XDG1" s="292"/>
      <c r="XDH1" s="292"/>
      <c r="XDI1" s="292"/>
      <c r="XDJ1" s="292"/>
      <c r="XDK1" s="292"/>
      <c r="XDL1" s="292"/>
      <c r="XDM1" s="292"/>
      <c r="XDN1" s="292"/>
      <c r="XDO1" s="292"/>
      <c r="XDP1" s="292"/>
      <c r="XDQ1" s="292"/>
      <c r="XDR1" s="292"/>
      <c r="XDS1" s="292"/>
      <c r="XDT1" s="292"/>
      <c r="XDU1" s="292"/>
      <c r="XDV1" s="292"/>
      <c r="XDW1" s="292"/>
      <c r="XDX1" s="292"/>
      <c r="XDY1" s="292"/>
      <c r="XDZ1" s="292"/>
      <c r="XEA1" s="292"/>
      <c r="XEB1" s="292"/>
      <c r="XEC1" s="292"/>
      <c r="XED1" s="292"/>
      <c r="XEE1" s="292"/>
      <c r="XEF1" s="292"/>
      <c r="XEG1" s="292"/>
      <c r="XEH1" s="292"/>
      <c r="XEI1" s="292"/>
      <c r="XEJ1" s="292"/>
      <c r="XEK1" s="292"/>
      <c r="XEL1" s="292"/>
      <c r="XEM1" s="292"/>
      <c r="XEN1" s="292"/>
      <c r="XEO1" s="292"/>
      <c r="XEP1" s="292"/>
      <c r="XEQ1" s="292"/>
      <c r="XER1" s="292"/>
      <c r="XES1" s="292"/>
      <c r="XET1" s="292"/>
      <c r="XEU1" s="292"/>
      <c r="XEV1" s="292"/>
      <c r="XEW1" s="292"/>
      <c r="XEX1" s="292"/>
      <c r="XEY1" s="292"/>
      <c r="XEZ1" s="292"/>
      <c r="XFA1" s="292"/>
      <c r="XFB1" s="292"/>
      <c r="XFC1" s="292"/>
    </row>
    <row r="2" spans="1:16383" s="291" customFormat="1" ht="105" customHeight="1" thickTop="1" x14ac:dyDescent="0.45">
      <c r="A2" s="539"/>
      <c r="B2" s="539"/>
      <c r="C2" s="539"/>
      <c r="D2" s="539"/>
      <c r="E2" s="539"/>
      <c r="F2" s="539"/>
      <c r="G2" s="540"/>
      <c r="H2" s="325"/>
      <c r="I2" s="550" t="s">
        <v>419</v>
      </c>
      <c r="J2" s="550"/>
      <c r="K2" s="550"/>
      <c r="L2" s="550"/>
      <c r="M2" s="550"/>
      <c r="N2" s="550"/>
      <c r="O2" s="550"/>
      <c r="P2" s="550"/>
      <c r="Q2" s="550"/>
      <c r="R2" s="550"/>
      <c r="S2" s="550"/>
      <c r="T2" s="550"/>
      <c r="U2" s="550"/>
      <c r="V2" s="550"/>
      <c r="W2" s="326"/>
      <c r="X2" s="543"/>
      <c r="Y2" s="539"/>
      <c r="Z2" s="539"/>
      <c r="AA2" s="539"/>
      <c r="AB2" s="539"/>
      <c r="AC2" s="544"/>
    </row>
    <row r="3" spans="1:16383" s="291" customFormat="1" ht="18" customHeight="1" x14ac:dyDescent="0.45">
      <c r="A3" s="539"/>
      <c r="B3" s="539"/>
      <c r="C3" s="539"/>
      <c r="D3" s="539"/>
      <c r="E3" s="539"/>
      <c r="F3" s="539"/>
      <c r="G3" s="540"/>
      <c r="H3" s="325"/>
      <c r="I3" s="327"/>
      <c r="J3" s="327"/>
      <c r="K3" s="327"/>
      <c r="L3" s="327"/>
      <c r="M3" s="327"/>
      <c r="N3" s="327"/>
      <c r="O3" s="327"/>
      <c r="P3" s="327"/>
      <c r="Q3" s="327"/>
      <c r="R3" s="327"/>
      <c r="S3" s="327"/>
      <c r="T3" s="327"/>
      <c r="U3" s="327"/>
      <c r="V3" s="327"/>
      <c r="W3" s="326"/>
      <c r="X3" s="543"/>
      <c r="Y3" s="539"/>
      <c r="Z3" s="539"/>
      <c r="AA3" s="539"/>
      <c r="AB3" s="539"/>
      <c r="AC3" s="544"/>
    </row>
    <row r="4" spans="1:16383" s="290" customFormat="1" ht="21" customHeight="1" x14ac:dyDescent="0.35">
      <c r="A4" s="539"/>
      <c r="B4" s="539"/>
      <c r="C4" s="539"/>
      <c r="D4" s="539"/>
      <c r="E4" s="539"/>
      <c r="F4" s="539"/>
      <c r="G4" s="540"/>
      <c r="H4" s="571" t="s">
        <v>394</v>
      </c>
      <c r="I4" s="571"/>
      <c r="J4" s="571"/>
      <c r="K4" s="571"/>
      <c r="L4" s="571"/>
      <c r="M4" s="571"/>
      <c r="N4" s="571"/>
      <c r="O4" s="571"/>
      <c r="P4" s="571"/>
      <c r="Q4" s="571"/>
      <c r="R4" s="571"/>
      <c r="S4" s="571"/>
      <c r="T4" s="571"/>
      <c r="U4" s="571"/>
      <c r="V4" s="571"/>
      <c r="W4" s="572"/>
      <c r="X4" s="543"/>
      <c r="Y4" s="539"/>
      <c r="Z4" s="539"/>
      <c r="AA4" s="539"/>
      <c r="AB4" s="539"/>
      <c r="AC4" s="544"/>
    </row>
    <row r="5" spans="1:16383" s="290" customFormat="1" ht="18.5" x14ac:dyDescent="0.35">
      <c r="A5" s="539"/>
      <c r="B5" s="539"/>
      <c r="C5" s="539"/>
      <c r="D5" s="539"/>
      <c r="E5" s="539"/>
      <c r="F5" s="539"/>
      <c r="G5" s="540"/>
      <c r="H5" s="571" t="s">
        <v>395</v>
      </c>
      <c r="I5" s="571"/>
      <c r="J5" s="571"/>
      <c r="K5" s="571"/>
      <c r="L5" s="571"/>
      <c r="M5" s="571"/>
      <c r="N5" s="571"/>
      <c r="O5" s="571"/>
      <c r="P5" s="571"/>
      <c r="Q5" s="571"/>
      <c r="R5" s="571"/>
      <c r="S5" s="571"/>
      <c r="T5" s="571"/>
      <c r="U5" s="571"/>
      <c r="V5" s="571"/>
      <c r="W5" s="572"/>
      <c r="X5" s="543"/>
      <c r="Y5" s="539"/>
      <c r="Z5" s="539"/>
      <c r="AA5" s="539"/>
      <c r="AB5" s="539"/>
      <c r="AC5" s="544"/>
    </row>
    <row r="6" spans="1:16383" s="290" customFormat="1" ht="18.5" x14ac:dyDescent="0.35">
      <c r="A6" s="539"/>
      <c r="B6" s="539"/>
      <c r="C6" s="539"/>
      <c r="D6" s="539"/>
      <c r="E6" s="539"/>
      <c r="F6" s="539"/>
      <c r="G6" s="540"/>
      <c r="H6" s="328"/>
      <c r="I6" s="328"/>
      <c r="J6" s="328"/>
      <c r="K6" s="328"/>
      <c r="L6" s="328"/>
      <c r="M6" s="328"/>
      <c r="N6" s="328"/>
      <c r="O6" s="328"/>
      <c r="P6" s="328"/>
      <c r="Q6" s="328"/>
      <c r="R6" s="328"/>
      <c r="S6" s="328"/>
      <c r="T6" s="328"/>
      <c r="U6" s="328"/>
      <c r="V6" s="328"/>
      <c r="W6" s="329"/>
      <c r="X6" s="543"/>
      <c r="Y6" s="539"/>
      <c r="Z6" s="539"/>
      <c r="AA6" s="539"/>
      <c r="AB6" s="539"/>
      <c r="AC6" s="544"/>
    </row>
    <row r="7" spans="1:16383" s="290" customFormat="1" ht="18.649999999999999" customHeight="1" thickBot="1" x14ac:dyDescent="0.4">
      <c r="A7" s="541"/>
      <c r="B7" s="541"/>
      <c r="C7" s="541"/>
      <c r="D7" s="541"/>
      <c r="E7" s="541"/>
      <c r="F7" s="541"/>
      <c r="G7" s="542"/>
      <c r="H7" s="330"/>
      <c r="I7" s="330"/>
      <c r="J7" s="330"/>
      <c r="K7" s="330"/>
      <c r="L7" s="330"/>
      <c r="M7" s="330"/>
      <c r="N7" s="330"/>
      <c r="O7" s="330"/>
      <c r="P7" s="330"/>
      <c r="Q7" s="330"/>
      <c r="R7" s="330"/>
      <c r="S7" s="330"/>
      <c r="T7" s="330"/>
      <c r="U7" s="330"/>
      <c r="V7" s="330"/>
      <c r="W7" s="331"/>
      <c r="X7" s="545"/>
      <c r="Y7" s="541"/>
      <c r="Z7" s="541"/>
      <c r="AA7" s="541"/>
      <c r="AB7" s="541"/>
      <c r="AC7" s="546"/>
    </row>
    <row r="8" spans="1:16383" ht="15" thickTop="1" x14ac:dyDescent="0.35">
      <c r="A8" s="249"/>
      <c r="B8" s="249"/>
      <c r="C8" s="249"/>
      <c r="D8" s="249"/>
      <c r="E8" s="249"/>
      <c r="G8" s="251"/>
      <c r="H8" s="573" t="s">
        <v>420</v>
      </c>
      <c r="I8" s="304"/>
      <c r="J8" s="308"/>
      <c r="K8" s="308"/>
      <c r="L8" s="308"/>
      <c r="M8" s="308"/>
      <c r="N8" s="308"/>
      <c r="O8" s="308"/>
      <c r="P8" s="308"/>
      <c r="Q8" s="308"/>
      <c r="R8" s="308"/>
      <c r="S8" s="308"/>
      <c r="T8" s="308"/>
      <c r="U8" s="308"/>
      <c r="V8" s="308"/>
      <c r="W8" s="309"/>
      <c r="AC8" s="249"/>
    </row>
    <row r="9" spans="1:16383" ht="24.75" customHeight="1" x14ac:dyDescent="0.35">
      <c r="A9" s="249"/>
      <c r="B9" s="249"/>
      <c r="C9" s="249"/>
      <c r="D9" s="249"/>
      <c r="E9" s="249"/>
      <c r="G9" s="251"/>
      <c r="H9" s="573"/>
      <c r="I9" s="305">
        <v>1</v>
      </c>
      <c r="J9" s="576" t="s">
        <v>396</v>
      </c>
      <c r="K9" s="577"/>
      <c r="L9" s="577"/>
      <c r="M9" s="577"/>
      <c r="N9" s="577"/>
      <c r="O9" s="577"/>
      <c r="P9" s="577"/>
      <c r="Q9" s="577"/>
      <c r="R9" s="577"/>
      <c r="S9" s="577"/>
      <c r="T9" s="577"/>
      <c r="U9" s="577"/>
      <c r="V9" s="577"/>
      <c r="W9" s="578"/>
      <c r="AC9" s="249"/>
    </row>
    <row r="10" spans="1:16383" ht="15" thickBot="1" x14ac:dyDescent="0.4">
      <c r="A10" s="249"/>
      <c r="B10" s="249"/>
      <c r="C10" s="249"/>
      <c r="D10" s="249"/>
      <c r="E10" s="249"/>
      <c r="G10" s="251"/>
      <c r="H10" s="573"/>
      <c r="I10" s="301"/>
      <c r="J10" s="301"/>
      <c r="K10" s="301"/>
      <c r="L10" s="307"/>
      <c r="M10" s="307"/>
      <c r="N10" s="307"/>
      <c r="O10" s="307"/>
      <c r="P10" s="307"/>
      <c r="Q10" s="307"/>
      <c r="R10" s="304"/>
      <c r="S10" s="304"/>
      <c r="T10" s="304"/>
      <c r="U10" s="304"/>
      <c r="V10" s="304"/>
      <c r="W10" s="300"/>
      <c r="AC10" s="249"/>
    </row>
    <row r="11" spans="1:16383" ht="42" customHeight="1" thickBot="1" x14ac:dyDescent="0.4">
      <c r="A11" s="249"/>
      <c r="B11" s="249"/>
      <c r="C11" s="249"/>
      <c r="D11" s="249"/>
      <c r="E11" s="249"/>
      <c r="G11" s="251"/>
      <c r="H11" s="573"/>
      <c r="I11" s="301"/>
      <c r="J11" s="305" t="s">
        <v>385</v>
      </c>
      <c r="K11" s="558" t="s">
        <v>397</v>
      </c>
      <c r="L11" s="558"/>
      <c r="M11" s="558"/>
      <c r="N11" s="558"/>
      <c r="O11" s="558"/>
      <c r="P11" s="558"/>
      <c r="Q11" s="558"/>
      <c r="R11" s="558"/>
      <c r="S11" s="559"/>
      <c r="T11" s="298"/>
      <c r="U11" s="556"/>
      <c r="V11" s="557"/>
      <c r="W11" s="300"/>
      <c r="AC11" s="249"/>
    </row>
    <row r="12" spans="1:16383" ht="19" thickBot="1" x14ac:dyDescent="0.5">
      <c r="A12" s="249"/>
      <c r="B12" s="249"/>
      <c r="C12" s="249"/>
      <c r="D12" s="249"/>
      <c r="E12" s="249"/>
      <c r="G12" s="251"/>
      <c r="H12" s="573"/>
      <c r="I12" s="301"/>
      <c r="J12" s="301"/>
      <c r="K12" s="497"/>
      <c r="L12" s="497"/>
      <c r="M12" s="304"/>
      <c r="N12" s="306"/>
      <c r="O12" s="307"/>
      <c r="P12" s="307"/>
      <c r="Q12" s="307"/>
      <c r="R12" s="304"/>
      <c r="S12" s="304"/>
      <c r="T12" s="304"/>
      <c r="U12" s="304"/>
      <c r="V12" s="304"/>
      <c r="W12" s="300"/>
      <c r="AC12" s="249"/>
    </row>
    <row r="13" spans="1:16383" ht="40.5" customHeight="1" thickBot="1" x14ac:dyDescent="0.4">
      <c r="A13" s="249"/>
      <c r="B13" s="249"/>
      <c r="C13" s="249"/>
      <c r="D13" s="249"/>
      <c r="E13" s="249"/>
      <c r="G13" s="251"/>
      <c r="H13" s="573"/>
      <c r="I13" s="301"/>
      <c r="J13" s="305" t="s">
        <v>386</v>
      </c>
      <c r="K13" s="560" t="s">
        <v>398</v>
      </c>
      <c r="L13" s="560"/>
      <c r="M13" s="560"/>
      <c r="N13" s="560"/>
      <c r="O13" s="560"/>
      <c r="P13" s="560"/>
      <c r="Q13" s="560"/>
      <c r="R13" s="560"/>
      <c r="S13" s="561"/>
      <c r="T13" s="298"/>
      <c r="U13" s="556"/>
      <c r="V13" s="557"/>
      <c r="W13" s="300"/>
      <c r="AC13" s="249"/>
    </row>
    <row r="14" spans="1:16383" ht="19" thickBot="1" x14ac:dyDescent="0.4">
      <c r="A14" s="249"/>
      <c r="B14" s="249"/>
      <c r="C14" s="249"/>
      <c r="D14" s="249"/>
      <c r="E14" s="249"/>
      <c r="G14" s="251"/>
      <c r="H14" s="573"/>
      <c r="I14" s="301"/>
      <c r="J14" s="303"/>
      <c r="K14" s="488"/>
      <c r="L14" s="488"/>
      <c r="M14" s="488"/>
      <c r="N14" s="488"/>
      <c r="O14" s="488"/>
      <c r="P14" s="488"/>
      <c r="Q14" s="488"/>
      <c r="R14" s="488"/>
      <c r="S14" s="488"/>
      <c r="T14" s="304"/>
      <c r="U14" s="488"/>
      <c r="V14" s="488"/>
      <c r="W14" s="300"/>
      <c r="AC14" s="249"/>
    </row>
    <row r="15" spans="1:16383" ht="60" customHeight="1" thickBot="1" x14ac:dyDescent="0.4">
      <c r="A15" s="249"/>
      <c r="B15" s="249"/>
      <c r="C15" s="249"/>
      <c r="D15" s="249"/>
      <c r="E15" s="249"/>
      <c r="G15" s="251"/>
      <c r="H15" s="573"/>
      <c r="I15" s="301"/>
      <c r="J15" s="302" t="s">
        <v>387</v>
      </c>
      <c r="K15" s="559" t="s">
        <v>504</v>
      </c>
      <c r="L15" s="589"/>
      <c r="M15" s="589"/>
      <c r="N15" s="589"/>
      <c r="O15" s="589"/>
      <c r="P15" s="589"/>
      <c r="Q15" s="589"/>
      <c r="R15" s="589"/>
      <c r="S15" s="589"/>
      <c r="T15" s="298"/>
      <c r="U15" s="556"/>
      <c r="V15" s="557"/>
      <c r="W15" s="300"/>
      <c r="AC15" s="249"/>
    </row>
    <row r="16" spans="1:16383" ht="19.5" customHeight="1" x14ac:dyDescent="0.35">
      <c r="A16" s="249"/>
      <c r="B16" s="249"/>
      <c r="C16" s="249"/>
      <c r="D16" s="249"/>
      <c r="E16" s="249"/>
      <c r="G16" s="251"/>
      <c r="H16" s="573"/>
      <c r="I16" s="296"/>
      <c r="J16" s="297"/>
      <c r="K16" s="493"/>
      <c r="L16" s="493"/>
      <c r="M16" s="493"/>
      <c r="N16" s="493"/>
      <c r="O16" s="493"/>
      <c r="P16" s="493"/>
      <c r="Q16" s="493"/>
      <c r="R16" s="493"/>
      <c r="S16" s="493"/>
      <c r="T16" s="298"/>
      <c r="U16" s="298"/>
      <c r="V16" s="298"/>
      <c r="W16" s="299"/>
      <c r="AC16" s="249"/>
    </row>
    <row r="17" spans="1:29" ht="42" customHeight="1" x14ac:dyDescent="0.35">
      <c r="A17" s="249"/>
      <c r="B17" s="249"/>
      <c r="C17" s="249"/>
      <c r="D17" s="249"/>
      <c r="E17" s="249"/>
      <c r="G17" s="251"/>
      <c r="H17" s="573"/>
      <c r="I17" s="360">
        <v>2.1</v>
      </c>
      <c r="J17" s="562" t="s">
        <v>503</v>
      </c>
      <c r="K17" s="563"/>
      <c r="L17" s="563"/>
      <c r="M17" s="563"/>
      <c r="N17" s="563"/>
      <c r="O17" s="563"/>
      <c r="P17" s="563"/>
      <c r="Q17" s="563"/>
      <c r="R17" s="563"/>
      <c r="S17" s="563"/>
      <c r="T17" s="563"/>
      <c r="U17" s="563"/>
      <c r="V17" s="563"/>
      <c r="W17" s="564"/>
      <c r="AC17" s="249"/>
    </row>
    <row r="18" spans="1:29" ht="17.25" customHeight="1" thickBot="1" x14ac:dyDescent="0.4">
      <c r="A18" s="249"/>
      <c r="B18" s="249"/>
      <c r="C18" s="249"/>
      <c r="D18" s="249"/>
      <c r="E18" s="249"/>
      <c r="G18" s="251"/>
      <c r="H18" s="573"/>
      <c r="I18" s="361"/>
      <c r="J18" s="362"/>
      <c r="K18" s="486"/>
      <c r="L18" s="486"/>
      <c r="M18" s="486"/>
      <c r="N18" s="486"/>
      <c r="O18" s="486"/>
      <c r="P18" s="486"/>
      <c r="Q18" s="486"/>
      <c r="R18" s="486"/>
      <c r="S18" s="486"/>
      <c r="T18" s="363"/>
      <c r="U18" s="363"/>
      <c r="V18" s="363"/>
      <c r="W18" s="364"/>
      <c r="AC18" s="249"/>
    </row>
    <row r="19" spans="1:29" ht="18" customHeight="1" thickBot="1" x14ac:dyDescent="0.5">
      <c r="A19" s="249"/>
      <c r="B19" s="249"/>
      <c r="C19" s="249"/>
      <c r="D19" s="249"/>
      <c r="E19" s="249"/>
      <c r="G19" s="251"/>
      <c r="H19" s="573"/>
      <c r="I19" s="494"/>
      <c r="J19" s="494"/>
      <c r="K19" s="590" t="s">
        <v>228</v>
      </c>
      <c r="L19" s="591"/>
      <c r="M19" s="591"/>
      <c r="N19" s="592"/>
      <c r="O19" s="486"/>
      <c r="P19" s="486"/>
      <c r="Q19" s="486"/>
      <c r="R19" s="486"/>
      <c r="S19" s="486"/>
      <c r="T19" s="486"/>
      <c r="U19" s="486"/>
      <c r="V19" s="486"/>
      <c r="W19" s="487"/>
      <c r="AC19" s="249"/>
    </row>
    <row r="20" spans="1:29" ht="18" customHeight="1" x14ac:dyDescent="0.35">
      <c r="A20" s="249"/>
      <c r="B20" s="249"/>
      <c r="C20" s="249"/>
      <c r="D20" s="249"/>
      <c r="E20" s="249"/>
      <c r="G20" s="251"/>
      <c r="H20" s="573"/>
      <c r="I20" s="494"/>
      <c r="J20" s="496"/>
      <c r="K20" s="496"/>
      <c r="L20" s="496"/>
      <c r="M20" s="496"/>
      <c r="N20" s="496"/>
      <c r="O20" s="496"/>
      <c r="P20" s="496"/>
      <c r="Q20" s="496"/>
      <c r="R20" s="496"/>
      <c r="S20" s="496"/>
      <c r="T20" s="358"/>
      <c r="U20" s="496"/>
      <c r="V20" s="358"/>
      <c r="W20" s="359"/>
      <c r="AC20" s="249"/>
    </row>
    <row r="21" spans="1:29" ht="20.25" customHeight="1" x14ac:dyDescent="0.35">
      <c r="A21" s="249"/>
      <c r="B21" s="249"/>
      <c r="C21" s="249"/>
      <c r="D21" s="249"/>
      <c r="E21" s="249"/>
      <c r="G21" s="251"/>
      <c r="H21" s="573"/>
      <c r="I21" s="305">
        <v>2.2000000000000002</v>
      </c>
      <c r="J21" s="576" t="s">
        <v>505</v>
      </c>
      <c r="K21" s="577"/>
      <c r="L21" s="577"/>
      <c r="M21" s="577"/>
      <c r="N21" s="577"/>
      <c r="O21" s="577"/>
      <c r="P21" s="577"/>
      <c r="Q21" s="577"/>
      <c r="R21" s="577"/>
      <c r="S21" s="577"/>
      <c r="T21" s="577"/>
      <c r="U21" s="577"/>
      <c r="V21" s="577"/>
      <c r="W21" s="578"/>
      <c r="AC21" s="249"/>
    </row>
    <row r="22" spans="1:29" ht="18" customHeight="1" thickBot="1" x14ac:dyDescent="0.4">
      <c r="A22" s="249"/>
      <c r="B22" s="249"/>
      <c r="C22" s="249"/>
      <c r="D22" s="249"/>
      <c r="E22" s="249"/>
      <c r="G22" s="251"/>
      <c r="H22" s="573"/>
      <c r="I22" s="314"/>
      <c r="J22" s="301"/>
      <c r="K22" s="301"/>
      <c r="L22" s="488"/>
      <c r="M22" s="488"/>
      <c r="N22" s="488"/>
      <c r="O22" s="488"/>
      <c r="P22" s="488"/>
      <c r="Q22" s="488"/>
      <c r="R22" s="488"/>
      <c r="S22" s="488"/>
      <c r="T22" s="304"/>
      <c r="U22" s="488"/>
      <c r="V22" s="304"/>
      <c r="W22" s="300"/>
      <c r="AC22" s="249"/>
    </row>
    <row r="23" spans="1:29" ht="18" customHeight="1" thickBot="1" x14ac:dyDescent="0.5">
      <c r="A23" s="249"/>
      <c r="B23" s="249"/>
      <c r="C23" s="249"/>
      <c r="D23" s="249"/>
      <c r="E23" s="249"/>
      <c r="G23" s="251"/>
      <c r="H23" s="573"/>
      <c r="I23" s="301"/>
      <c r="J23" s="301"/>
      <c r="K23" s="565"/>
      <c r="L23" s="566"/>
      <c r="M23" s="488"/>
      <c r="N23" s="488"/>
      <c r="O23" s="488"/>
      <c r="P23" s="488"/>
      <c r="Q23" s="488"/>
      <c r="R23" s="488"/>
      <c r="S23" s="488"/>
      <c r="T23" s="304"/>
      <c r="U23" s="488"/>
      <c r="V23" s="304"/>
      <c r="W23" s="300"/>
      <c r="AC23" s="249"/>
    </row>
    <row r="24" spans="1:29" ht="21.75" customHeight="1" x14ac:dyDescent="0.35">
      <c r="A24" s="249"/>
      <c r="B24" s="249"/>
      <c r="C24" s="249"/>
      <c r="D24" s="249"/>
      <c r="E24" s="249"/>
      <c r="G24" s="251"/>
      <c r="H24" s="573"/>
      <c r="I24" s="301"/>
      <c r="J24" s="297"/>
      <c r="K24" s="493"/>
      <c r="L24" s="493"/>
      <c r="M24" s="493"/>
      <c r="N24" s="493"/>
      <c r="O24" s="493"/>
      <c r="P24" s="493"/>
      <c r="Q24" s="493"/>
      <c r="R24" s="493"/>
      <c r="S24" s="493"/>
      <c r="T24" s="298"/>
      <c r="U24" s="493"/>
      <c r="V24" s="298"/>
      <c r="W24" s="299"/>
      <c r="AC24" s="249"/>
    </row>
    <row r="25" spans="1:29" ht="44.25" customHeight="1" x14ac:dyDescent="0.35">
      <c r="A25" s="249"/>
      <c r="B25" s="249"/>
      <c r="C25" s="249"/>
      <c r="D25" s="249"/>
      <c r="E25" s="249"/>
      <c r="G25" s="251"/>
      <c r="H25" s="573"/>
      <c r="I25" s="360">
        <v>3</v>
      </c>
      <c r="J25" s="562" t="s">
        <v>399</v>
      </c>
      <c r="K25" s="563"/>
      <c r="L25" s="563"/>
      <c r="M25" s="563"/>
      <c r="N25" s="563"/>
      <c r="O25" s="563"/>
      <c r="P25" s="563"/>
      <c r="Q25" s="563"/>
      <c r="R25" s="563"/>
      <c r="S25" s="563"/>
      <c r="T25" s="563"/>
      <c r="U25" s="563"/>
      <c r="V25" s="563"/>
      <c r="W25" s="564"/>
      <c r="AC25" s="249"/>
    </row>
    <row r="26" spans="1:29" ht="15" thickBot="1" x14ac:dyDescent="0.4">
      <c r="A26" s="249"/>
      <c r="B26" s="249"/>
      <c r="C26" s="249"/>
      <c r="D26" s="249"/>
      <c r="E26" s="249"/>
      <c r="G26" s="251"/>
      <c r="H26" s="573"/>
      <c r="I26" s="494"/>
      <c r="J26" s="363"/>
      <c r="K26" s="363"/>
      <c r="L26" s="491"/>
      <c r="M26" s="491"/>
      <c r="N26" s="491"/>
      <c r="O26" s="491"/>
      <c r="P26" s="491"/>
      <c r="Q26" s="491"/>
      <c r="R26" s="491"/>
      <c r="S26" s="363"/>
      <c r="T26" s="365"/>
      <c r="U26" s="365"/>
      <c r="V26" s="363"/>
      <c r="W26" s="364"/>
      <c r="AC26" s="249"/>
    </row>
    <row r="27" spans="1:29" ht="19.5" customHeight="1" thickBot="1" x14ac:dyDescent="0.5">
      <c r="A27" s="249"/>
      <c r="B27" s="249"/>
      <c r="C27" s="249"/>
      <c r="D27" s="249"/>
      <c r="E27" s="249"/>
      <c r="G27" s="251"/>
      <c r="H27" s="573"/>
      <c r="I27" s="494"/>
      <c r="J27" s="360" t="s">
        <v>388</v>
      </c>
      <c r="K27" s="551" t="s">
        <v>506</v>
      </c>
      <c r="L27" s="551"/>
      <c r="M27" s="551"/>
      <c r="N27" s="551"/>
      <c r="O27" s="552"/>
      <c r="P27" s="565"/>
      <c r="Q27" s="566"/>
      <c r="R27" s="498" t="s">
        <v>220</v>
      </c>
      <c r="S27" s="363"/>
      <c r="T27" s="365"/>
      <c r="U27" s="365"/>
      <c r="V27" s="363"/>
      <c r="W27" s="364"/>
      <c r="AC27" s="249"/>
    </row>
    <row r="28" spans="1:29" ht="15" thickBot="1" x14ac:dyDescent="0.4">
      <c r="A28" s="249"/>
      <c r="B28" s="249"/>
      <c r="C28" s="249"/>
      <c r="D28" s="249"/>
      <c r="E28" s="249"/>
      <c r="G28" s="251"/>
      <c r="H28" s="573"/>
      <c r="I28" s="494"/>
      <c r="J28" s="363"/>
      <c r="K28" s="363"/>
      <c r="L28" s="575"/>
      <c r="M28" s="575"/>
      <c r="N28" s="575"/>
      <c r="O28" s="575"/>
      <c r="P28" s="575"/>
      <c r="Q28" s="575"/>
      <c r="R28" s="575"/>
      <c r="S28" s="363"/>
      <c r="T28" s="363"/>
      <c r="U28" s="363"/>
      <c r="V28" s="363"/>
      <c r="W28" s="364"/>
      <c r="AC28" s="249"/>
    </row>
    <row r="29" spans="1:29" ht="19" thickBot="1" x14ac:dyDescent="0.5">
      <c r="A29" s="249"/>
      <c r="B29" s="249"/>
      <c r="C29" s="249"/>
      <c r="D29" s="249"/>
      <c r="E29" s="249"/>
      <c r="G29" s="251"/>
      <c r="H29" s="573"/>
      <c r="I29" s="494"/>
      <c r="J29" s="360" t="s">
        <v>389</v>
      </c>
      <c r="K29" s="552" t="s">
        <v>507</v>
      </c>
      <c r="L29" s="553"/>
      <c r="M29" s="553"/>
      <c r="N29" s="553"/>
      <c r="O29" s="553"/>
      <c r="P29" s="554"/>
      <c r="Q29" s="555"/>
      <c r="R29" s="498" t="s">
        <v>220</v>
      </c>
      <c r="S29" s="363"/>
      <c r="T29" s="363"/>
      <c r="U29" s="363"/>
      <c r="V29" s="363"/>
      <c r="W29" s="364"/>
      <c r="AC29" s="249"/>
    </row>
    <row r="30" spans="1:29" x14ac:dyDescent="0.35">
      <c r="A30" s="249"/>
      <c r="B30" s="249"/>
      <c r="C30" s="249"/>
      <c r="D30" s="249"/>
      <c r="E30" s="249"/>
      <c r="G30" s="251"/>
      <c r="H30" s="573"/>
      <c r="I30" s="494"/>
      <c r="J30" s="358"/>
      <c r="K30" s="358"/>
      <c r="L30" s="490"/>
      <c r="M30" s="490"/>
      <c r="N30" s="490"/>
      <c r="O30" s="490"/>
      <c r="P30" s="490"/>
      <c r="Q30" s="490"/>
      <c r="R30" s="490"/>
      <c r="S30" s="358"/>
      <c r="T30" s="358"/>
      <c r="U30" s="358"/>
      <c r="V30" s="358"/>
      <c r="W30" s="359"/>
      <c r="AC30" s="249"/>
    </row>
    <row r="31" spans="1:29" ht="57.75" customHeight="1" x14ac:dyDescent="0.35">
      <c r="A31" s="249"/>
      <c r="B31" s="249"/>
      <c r="C31" s="249"/>
      <c r="D31" s="249"/>
      <c r="E31" s="249"/>
      <c r="G31" s="251"/>
      <c r="H31" s="573"/>
      <c r="I31" s="305" t="s">
        <v>390</v>
      </c>
      <c r="J31" s="576" t="s">
        <v>508</v>
      </c>
      <c r="K31" s="577"/>
      <c r="L31" s="577"/>
      <c r="M31" s="577"/>
      <c r="N31" s="577"/>
      <c r="O31" s="577"/>
      <c r="P31" s="577"/>
      <c r="Q31" s="577"/>
      <c r="R31" s="577"/>
      <c r="S31" s="577"/>
      <c r="T31" s="577"/>
      <c r="U31" s="577"/>
      <c r="V31" s="577"/>
      <c r="W31" s="578"/>
      <c r="AC31" s="249"/>
    </row>
    <row r="32" spans="1:29" ht="15" thickBot="1" x14ac:dyDescent="0.4">
      <c r="A32" s="249"/>
      <c r="B32" s="249"/>
      <c r="C32" s="249"/>
      <c r="D32" s="249"/>
      <c r="E32" s="249"/>
      <c r="G32" s="251"/>
      <c r="H32" s="573"/>
      <c r="I32" s="301"/>
      <c r="J32" s="304"/>
      <c r="K32" s="304"/>
      <c r="L32" s="495"/>
      <c r="M32" s="495"/>
      <c r="N32" s="495"/>
      <c r="O32" s="495"/>
      <c r="P32" s="495"/>
      <c r="Q32" s="495"/>
      <c r="R32" s="495"/>
      <c r="S32" s="304"/>
      <c r="T32" s="312"/>
      <c r="U32" s="312"/>
      <c r="V32" s="304"/>
      <c r="W32" s="300"/>
      <c r="AC32" s="249"/>
    </row>
    <row r="33" spans="1:29" ht="19" thickBot="1" x14ac:dyDescent="0.5">
      <c r="A33" s="249"/>
      <c r="B33" s="249"/>
      <c r="C33" s="249"/>
      <c r="D33" s="249"/>
      <c r="E33" s="249"/>
      <c r="G33" s="251"/>
      <c r="H33" s="573"/>
      <c r="I33" s="301"/>
      <c r="J33" s="304"/>
      <c r="K33" s="565"/>
      <c r="L33" s="566"/>
      <c r="M33" s="304"/>
      <c r="N33" s="495"/>
      <c r="O33" s="495"/>
      <c r="P33" s="495"/>
      <c r="Q33" s="495"/>
      <c r="R33" s="495"/>
      <c r="S33" s="304"/>
      <c r="T33" s="312"/>
      <c r="U33" s="312"/>
      <c r="V33" s="304"/>
      <c r="W33" s="300"/>
      <c r="AC33" s="249"/>
    </row>
    <row r="34" spans="1:29" x14ac:dyDescent="0.35">
      <c r="A34" s="249"/>
      <c r="B34" s="249"/>
      <c r="C34" s="249"/>
      <c r="D34" s="249"/>
      <c r="E34" s="249"/>
      <c r="G34" s="251"/>
      <c r="H34" s="573"/>
      <c r="I34" s="301"/>
      <c r="J34" s="298"/>
      <c r="K34" s="298"/>
      <c r="L34" s="567"/>
      <c r="M34" s="567"/>
      <c r="N34" s="567"/>
      <c r="O34" s="567"/>
      <c r="P34" s="567"/>
      <c r="Q34" s="567"/>
      <c r="R34" s="567"/>
      <c r="S34" s="298"/>
      <c r="T34" s="298"/>
      <c r="U34" s="298"/>
      <c r="V34" s="298"/>
      <c r="W34" s="299"/>
      <c r="AC34" s="249"/>
    </row>
    <row r="35" spans="1:29" ht="61.5" customHeight="1" x14ac:dyDescent="0.35">
      <c r="A35" s="249"/>
      <c r="B35" s="249"/>
      <c r="C35" s="249"/>
      <c r="D35" s="249"/>
      <c r="E35" s="249"/>
      <c r="G35" s="251"/>
      <c r="H35" s="573"/>
      <c r="I35" s="360" t="s">
        <v>391</v>
      </c>
      <c r="J35" s="562" t="s">
        <v>509</v>
      </c>
      <c r="K35" s="563"/>
      <c r="L35" s="563"/>
      <c r="M35" s="563"/>
      <c r="N35" s="563"/>
      <c r="O35" s="563"/>
      <c r="P35" s="563"/>
      <c r="Q35" s="563"/>
      <c r="R35" s="563"/>
      <c r="S35" s="563"/>
      <c r="T35" s="563"/>
      <c r="U35" s="563"/>
      <c r="V35" s="563"/>
      <c r="W35" s="564"/>
      <c r="AC35" s="249"/>
    </row>
    <row r="36" spans="1:29" ht="15" thickBot="1" x14ac:dyDescent="0.4">
      <c r="A36" s="249"/>
      <c r="B36" s="249"/>
      <c r="C36" s="249"/>
      <c r="D36" s="249"/>
      <c r="E36" s="249"/>
      <c r="G36" s="251"/>
      <c r="H36" s="573"/>
      <c r="I36" s="494"/>
      <c r="J36" s="363"/>
      <c r="K36" s="363"/>
      <c r="L36" s="491"/>
      <c r="M36" s="491"/>
      <c r="N36" s="491"/>
      <c r="O36" s="491"/>
      <c r="P36" s="491"/>
      <c r="Q36" s="491"/>
      <c r="R36" s="491"/>
      <c r="S36" s="363"/>
      <c r="T36" s="365"/>
      <c r="U36" s="365"/>
      <c r="V36" s="363"/>
      <c r="W36" s="364"/>
      <c r="AC36" s="249"/>
    </row>
    <row r="37" spans="1:29" ht="19" thickBot="1" x14ac:dyDescent="0.4">
      <c r="A37" s="249"/>
      <c r="B37" s="249"/>
      <c r="C37" s="249"/>
      <c r="D37" s="249"/>
      <c r="E37" s="249"/>
      <c r="G37" s="251"/>
      <c r="H37" s="573"/>
      <c r="I37" s="494"/>
      <c r="J37" s="363"/>
      <c r="K37" s="569"/>
      <c r="L37" s="570"/>
      <c r="M37" s="363"/>
      <c r="N37" s="491"/>
      <c r="O37" s="491"/>
      <c r="P37" s="491"/>
      <c r="Q37" s="491"/>
      <c r="R37" s="491"/>
      <c r="S37" s="363"/>
      <c r="T37" s="365"/>
      <c r="U37" s="365"/>
      <c r="V37" s="363"/>
      <c r="W37" s="364"/>
      <c r="AC37" s="249"/>
    </row>
    <row r="38" spans="1:29" x14ac:dyDescent="0.35">
      <c r="A38" s="249"/>
      <c r="B38" s="249"/>
      <c r="C38" s="249"/>
      <c r="D38" s="249"/>
      <c r="E38" s="249"/>
      <c r="G38" s="251"/>
      <c r="H38" s="573"/>
      <c r="I38" s="494"/>
      <c r="J38" s="358"/>
      <c r="K38" s="358"/>
      <c r="L38" s="568"/>
      <c r="M38" s="568"/>
      <c r="N38" s="568"/>
      <c r="O38" s="568"/>
      <c r="P38" s="568"/>
      <c r="Q38" s="568"/>
      <c r="R38" s="568"/>
      <c r="S38" s="358"/>
      <c r="T38" s="358"/>
      <c r="U38" s="358"/>
      <c r="V38" s="358"/>
      <c r="W38" s="359"/>
      <c r="AC38" s="249"/>
    </row>
    <row r="39" spans="1:29" ht="58.5" customHeight="1" x14ac:dyDescent="0.35">
      <c r="A39" s="249"/>
      <c r="B39" s="249"/>
      <c r="C39" s="249"/>
      <c r="D39" s="249"/>
      <c r="E39" s="249"/>
      <c r="G39" s="251"/>
      <c r="H39" s="573"/>
      <c r="I39" s="305" t="s">
        <v>392</v>
      </c>
      <c r="J39" s="576" t="s">
        <v>538</v>
      </c>
      <c r="K39" s="577"/>
      <c r="L39" s="577"/>
      <c r="M39" s="577"/>
      <c r="N39" s="577"/>
      <c r="O39" s="577"/>
      <c r="P39" s="577"/>
      <c r="Q39" s="577"/>
      <c r="R39" s="577"/>
      <c r="S39" s="577"/>
      <c r="T39" s="577"/>
      <c r="U39" s="577"/>
      <c r="V39" s="577"/>
      <c r="W39" s="578"/>
      <c r="AC39" s="249"/>
    </row>
    <row r="40" spans="1:29" ht="15" thickBot="1" x14ac:dyDescent="0.4">
      <c r="A40" s="249"/>
      <c r="B40" s="249"/>
      <c r="C40" s="249"/>
      <c r="D40" s="249"/>
      <c r="E40" s="249"/>
      <c r="G40" s="251"/>
      <c r="H40" s="573"/>
      <c r="I40" s="301"/>
      <c r="J40" s="304"/>
      <c r="K40" s="304"/>
      <c r="L40" s="495"/>
      <c r="M40" s="495"/>
      <c r="N40" s="495"/>
      <c r="O40" s="495"/>
      <c r="P40" s="495"/>
      <c r="Q40" s="495"/>
      <c r="R40" s="495"/>
      <c r="S40" s="304"/>
      <c r="T40" s="312"/>
      <c r="U40" s="312"/>
      <c r="V40" s="304"/>
      <c r="W40" s="300"/>
      <c r="AC40" s="249"/>
    </row>
    <row r="41" spans="1:29" ht="19" thickBot="1" x14ac:dyDescent="0.5">
      <c r="A41" s="249"/>
      <c r="B41" s="249"/>
      <c r="C41" s="249"/>
      <c r="D41" s="249"/>
      <c r="E41" s="249"/>
      <c r="G41" s="251"/>
      <c r="H41" s="573"/>
      <c r="I41" s="301"/>
      <c r="J41" s="304"/>
      <c r="K41" s="565"/>
      <c r="L41" s="566"/>
      <c r="M41" s="304"/>
      <c r="N41" s="495"/>
      <c r="O41" s="495"/>
      <c r="P41" s="495"/>
      <c r="Q41" s="495"/>
      <c r="R41" s="495"/>
      <c r="S41" s="304"/>
      <c r="T41" s="312"/>
      <c r="U41" s="312"/>
      <c r="V41" s="304"/>
      <c r="W41" s="300"/>
      <c r="AC41" s="249"/>
    </row>
    <row r="42" spans="1:29" x14ac:dyDescent="0.35">
      <c r="A42" s="249"/>
      <c r="B42" s="249"/>
      <c r="C42" s="249"/>
      <c r="D42" s="249"/>
      <c r="E42" s="249"/>
      <c r="G42" s="251"/>
      <c r="H42" s="573"/>
      <c r="I42" s="301"/>
      <c r="J42" s="298"/>
      <c r="K42" s="298"/>
      <c r="L42" s="298"/>
      <c r="M42" s="298"/>
      <c r="N42" s="492"/>
      <c r="O42" s="492"/>
      <c r="P42" s="492"/>
      <c r="Q42" s="492"/>
      <c r="R42" s="492"/>
      <c r="S42" s="298"/>
      <c r="T42" s="311"/>
      <c r="U42" s="311"/>
      <c r="V42" s="298"/>
      <c r="W42" s="299"/>
      <c r="AC42" s="249"/>
    </row>
    <row r="43" spans="1:29" ht="57.75" customHeight="1" x14ac:dyDescent="0.35">
      <c r="A43" s="249"/>
      <c r="B43" s="249"/>
      <c r="C43" s="249"/>
      <c r="D43" s="249"/>
      <c r="E43" s="249"/>
      <c r="G43" s="251"/>
      <c r="H43" s="573"/>
      <c r="I43" s="360">
        <v>5.2</v>
      </c>
      <c r="J43" s="562" t="s">
        <v>510</v>
      </c>
      <c r="K43" s="563"/>
      <c r="L43" s="563"/>
      <c r="M43" s="563"/>
      <c r="N43" s="563"/>
      <c r="O43" s="563"/>
      <c r="P43" s="563"/>
      <c r="Q43" s="563"/>
      <c r="R43" s="563"/>
      <c r="S43" s="563"/>
      <c r="T43" s="563"/>
      <c r="U43" s="563"/>
      <c r="V43" s="563"/>
      <c r="W43" s="564"/>
      <c r="AC43" s="249"/>
    </row>
    <row r="44" spans="1:29" ht="15" thickBot="1" x14ac:dyDescent="0.4">
      <c r="A44" s="249"/>
      <c r="B44" s="249"/>
      <c r="C44" s="249"/>
      <c r="D44" s="249"/>
      <c r="E44" s="249"/>
      <c r="G44" s="251"/>
      <c r="H44" s="573"/>
      <c r="I44" s="494"/>
      <c r="J44" s="363"/>
      <c r="K44" s="363"/>
      <c r="L44" s="363"/>
      <c r="M44" s="363"/>
      <c r="N44" s="491"/>
      <c r="O44" s="491"/>
      <c r="P44" s="491"/>
      <c r="Q44" s="491"/>
      <c r="R44" s="491"/>
      <c r="S44" s="363"/>
      <c r="T44" s="365"/>
      <c r="U44" s="365"/>
      <c r="V44" s="363"/>
      <c r="W44" s="364"/>
      <c r="AC44" s="249"/>
    </row>
    <row r="45" spans="1:29" ht="19" thickBot="1" x14ac:dyDescent="0.5">
      <c r="A45" s="249"/>
      <c r="B45" s="249"/>
      <c r="C45" s="249"/>
      <c r="D45" s="249"/>
      <c r="E45" s="249"/>
      <c r="G45" s="251"/>
      <c r="H45" s="573"/>
      <c r="I45" s="494"/>
      <c r="J45" s="363"/>
      <c r="K45" s="565"/>
      <c r="L45" s="566"/>
      <c r="M45" s="367"/>
      <c r="N45" s="367"/>
      <c r="O45" s="367"/>
      <c r="P45" s="367"/>
      <c r="Q45" s="367"/>
      <c r="R45" s="367"/>
      <c r="S45" s="363"/>
      <c r="T45" s="363"/>
      <c r="U45" s="363"/>
      <c r="V45" s="363"/>
      <c r="W45" s="364"/>
      <c r="AC45" s="249"/>
    </row>
    <row r="46" spans="1:29" x14ac:dyDescent="0.35">
      <c r="A46" s="249"/>
      <c r="B46" s="249"/>
      <c r="C46" s="249"/>
      <c r="D46" s="249"/>
      <c r="E46" s="249"/>
      <c r="G46" s="251"/>
      <c r="H46" s="573"/>
      <c r="I46" s="494"/>
      <c r="J46" s="358"/>
      <c r="K46" s="366"/>
      <c r="L46" s="366"/>
      <c r="M46" s="366"/>
      <c r="N46" s="366"/>
      <c r="O46" s="366"/>
      <c r="P46" s="366"/>
      <c r="Q46" s="366"/>
      <c r="R46" s="366"/>
      <c r="S46" s="358"/>
      <c r="T46" s="358"/>
      <c r="U46" s="358"/>
      <c r="V46" s="358"/>
      <c r="W46" s="359"/>
      <c r="AC46" s="249"/>
    </row>
    <row r="47" spans="1:29" ht="82.5" customHeight="1" x14ac:dyDescent="0.35">
      <c r="A47" s="249"/>
      <c r="B47" s="249"/>
      <c r="C47" s="249"/>
      <c r="D47" s="249"/>
      <c r="E47" s="249"/>
      <c r="G47" s="251"/>
      <c r="H47" s="573"/>
      <c r="I47" s="305">
        <v>6</v>
      </c>
      <c r="J47" s="576" t="s">
        <v>511</v>
      </c>
      <c r="K47" s="577"/>
      <c r="L47" s="577"/>
      <c r="M47" s="577"/>
      <c r="N47" s="577"/>
      <c r="O47" s="577"/>
      <c r="P47" s="577"/>
      <c r="Q47" s="577"/>
      <c r="R47" s="577"/>
      <c r="S47" s="577"/>
      <c r="T47" s="577"/>
      <c r="U47" s="577"/>
      <c r="V47" s="577"/>
      <c r="W47" s="578"/>
      <c r="AC47" s="249"/>
    </row>
    <row r="48" spans="1:29" ht="19" thickBot="1" x14ac:dyDescent="0.5">
      <c r="A48" s="249"/>
      <c r="B48" s="249"/>
      <c r="C48" s="249"/>
      <c r="D48" s="249"/>
      <c r="E48" s="249"/>
      <c r="G48" s="251"/>
      <c r="H48" s="573"/>
      <c r="I48" s="301"/>
      <c r="J48" s="304"/>
      <c r="K48" s="497"/>
      <c r="L48" s="497"/>
      <c r="M48" s="304"/>
      <c r="N48" s="497"/>
      <c r="O48" s="497"/>
      <c r="P48" s="495"/>
      <c r="Q48" s="495"/>
      <c r="R48" s="495"/>
      <c r="S48" s="304"/>
      <c r="T48" s="312"/>
      <c r="U48" s="312"/>
      <c r="V48" s="304"/>
      <c r="W48" s="300"/>
      <c r="AC48" s="249"/>
    </row>
    <row r="49" spans="1:29" ht="19" thickBot="1" x14ac:dyDescent="0.5">
      <c r="A49" s="249"/>
      <c r="B49" s="249"/>
      <c r="C49" s="249"/>
      <c r="D49" s="249"/>
      <c r="E49" s="249"/>
      <c r="G49" s="251"/>
      <c r="H49" s="573"/>
      <c r="I49" s="301"/>
      <c r="J49" s="304"/>
      <c r="K49" s="565"/>
      <c r="L49" s="566"/>
      <c r="M49" s="499" t="s">
        <v>279</v>
      </c>
      <c r="N49" s="497"/>
      <c r="O49" s="497"/>
      <c r="P49" s="495"/>
      <c r="Q49" s="495"/>
      <c r="R49" s="495"/>
      <c r="S49" s="304"/>
      <c r="T49" s="312"/>
      <c r="U49" s="312"/>
      <c r="V49" s="304"/>
      <c r="W49" s="300"/>
      <c r="AC49" s="249"/>
    </row>
    <row r="50" spans="1:29" x14ac:dyDescent="0.35">
      <c r="A50" s="249"/>
      <c r="B50" s="249"/>
      <c r="C50" s="249"/>
      <c r="D50" s="249"/>
      <c r="E50" s="249"/>
      <c r="G50" s="251"/>
      <c r="H50" s="573"/>
      <c r="I50" s="301"/>
      <c r="J50" s="298"/>
      <c r="K50" s="298"/>
      <c r="L50" s="567"/>
      <c r="M50" s="567"/>
      <c r="N50" s="567"/>
      <c r="O50" s="567"/>
      <c r="P50" s="567"/>
      <c r="Q50" s="567"/>
      <c r="R50" s="567"/>
      <c r="S50" s="298"/>
      <c r="T50" s="298"/>
      <c r="U50" s="298"/>
      <c r="V50" s="298"/>
      <c r="W50" s="299"/>
      <c r="AC50" s="249"/>
    </row>
    <row r="51" spans="1:29" ht="63.75" customHeight="1" x14ac:dyDescent="0.35">
      <c r="A51" s="249"/>
      <c r="B51" s="249"/>
      <c r="C51" s="249"/>
      <c r="D51" s="249"/>
      <c r="E51" s="249"/>
      <c r="G51" s="251"/>
      <c r="H51" s="573"/>
      <c r="I51" s="360">
        <v>7</v>
      </c>
      <c r="J51" s="562" t="s">
        <v>400</v>
      </c>
      <c r="K51" s="563"/>
      <c r="L51" s="563"/>
      <c r="M51" s="563"/>
      <c r="N51" s="563"/>
      <c r="O51" s="563"/>
      <c r="P51" s="563"/>
      <c r="Q51" s="563"/>
      <c r="R51" s="563"/>
      <c r="S51" s="563"/>
      <c r="T51" s="563"/>
      <c r="U51" s="563"/>
      <c r="V51" s="563"/>
      <c r="W51" s="564"/>
      <c r="AC51" s="249"/>
    </row>
    <row r="52" spans="1:29" ht="15" thickBot="1" x14ac:dyDescent="0.4">
      <c r="A52" s="249"/>
      <c r="B52" s="249"/>
      <c r="C52" s="249"/>
      <c r="D52" s="249"/>
      <c r="E52" s="249"/>
      <c r="G52" s="251"/>
      <c r="H52" s="573"/>
      <c r="I52" s="494"/>
      <c r="J52" s="363"/>
      <c r="K52" s="363"/>
      <c r="L52" s="491"/>
      <c r="M52" s="491"/>
      <c r="N52" s="491"/>
      <c r="O52" s="491"/>
      <c r="P52" s="491"/>
      <c r="Q52" s="491"/>
      <c r="R52" s="491"/>
      <c r="S52" s="363"/>
      <c r="T52" s="365"/>
      <c r="U52" s="365"/>
      <c r="V52" s="363"/>
      <c r="W52" s="364"/>
      <c r="AC52" s="249"/>
    </row>
    <row r="53" spans="1:29" ht="19" thickBot="1" x14ac:dyDescent="0.5">
      <c r="A53" s="249"/>
      <c r="B53" s="249"/>
      <c r="C53" s="249"/>
      <c r="D53" s="249"/>
      <c r="E53" s="249"/>
      <c r="G53" s="251"/>
      <c r="H53" s="573"/>
      <c r="I53" s="494"/>
      <c r="J53" s="363"/>
      <c r="K53" s="565"/>
      <c r="L53" s="566"/>
      <c r="M53" s="498" t="s">
        <v>220</v>
      </c>
      <c r="N53" s="491"/>
      <c r="O53" s="491"/>
      <c r="P53" s="491"/>
      <c r="Q53" s="491"/>
      <c r="R53" s="491"/>
      <c r="S53" s="363"/>
      <c r="T53" s="365"/>
      <c r="U53" s="365"/>
      <c r="V53" s="363"/>
      <c r="W53" s="364"/>
      <c r="AC53" s="249"/>
    </row>
    <row r="54" spans="1:29" x14ac:dyDescent="0.35">
      <c r="A54" s="249"/>
      <c r="B54" s="249"/>
      <c r="C54" s="249"/>
      <c r="D54" s="249"/>
      <c r="E54" s="249"/>
      <c r="G54" s="251"/>
      <c r="H54" s="573"/>
      <c r="I54" s="494"/>
      <c r="J54" s="358"/>
      <c r="K54" s="358"/>
      <c r="L54" s="568"/>
      <c r="M54" s="568"/>
      <c r="N54" s="568"/>
      <c r="O54" s="568"/>
      <c r="P54" s="568"/>
      <c r="Q54" s="568"/>
      <c r="R54" s="568"/>
      <c r="S54" s="358"/>
      <c r="T54" s="358"/>
      <c r="U54" s="358"/>
      <c r="V54" s="358"/>
      <c r="W54" s="359"/>
      <c r="AC54" s="249"/>
    </row>
    <row r="55" spans="1:29" ht="42.75" customHeight="1" x14ac:dyDescent="0.35">
      <c r="A55" s="249"/>
      <c r="B55" s="249"/>
      <c r="C55" s="249"/>
      <c r="D55" s="249"/>
      <c r="E55" s="249"/>
      <c r="G55" s="251"/>
      <c r="H55" s="573"/>
      <c r="I55" s="305">
        <v>8</v>
      </c>
      <c r="J55" s="576" t="s">
        <v>401</v>
      </c>
      <c r="K55" s="577"/>
      <c r="L55" s="577"/>
      <c r="M55" s="577"/>
      <c r="N55" s="577"/>
      <c r="O55" s="577"/>
      <c r="P55" s="577"/>
      <c r="Q55" s="577"/>
      <c r="R55" s="577"/>
      <c r="S55" s="577"/>
      <c r="T55" s="577"/>
      <c r="U55" s="577"/>
      <c r="V55" s="577"/>
      <c r="W55" s="578"/>
      <c r="AC55" s="249"/>
    </row>
    <row r="56" spans="1:29" ht="15" customHeight="1" thickBot="1" x14ac:dyDescent="0.4">
      <c r="A56" s="249"/>
      <c r="B56" s="249"/>
      <c r="C56" s="249"/>
      <c r="D56" s="249"/>
      <c r="E56" s="249"/>
      <c r="G56" s="251"/>
      <c r="H56" s="573"/>
      <c r="I56" s="303"/>
      <c r="J56" s="488"/>
      <c r="K56" s="488"/>
      <c r="L56" s="488"/>
      <c r="M56" s="488"/>
      <c r="N56" s="488"/>
      <c r="O56" s="488"/>
      <c r="P56" s="488"/>
      <c r="Q56" s="488"/>
      <c r="R56" s="488"/>
      <c r="S56" s="488"/>
      <c r="T56" s="488"/>
      <c r="U56" s="488"/>
      <c r="V56" s="488"/>
      <c r="W56" s="489"/>
      <c r="AC56" s="249"/>
    </row>
    <row r="57" spans="1:29" ht="19" thickBot="1" x14ac:dyDescent="0.5">
      <c r="A57" s="249"/>
      <c r="B57" s="249"/>
      <c r="C57" s="249"/>
      <c r="D57" s="249"/>
      <c r="E57" s="249"/>
      <c r="G57" s="251"/>
      <c r="H57" s="573"/>
      <c r="I57" s="301"/>
      <c r="J57" s="304"/>
      <c r="K57" s="595" t="s">
        <v>221</v>
      </c>
      <c r="L57" s="596"/>
      <c r="M57" s="596"/>
      <c r="N57" s="596"/>
      <c r="O57" s="596"/>
      <c r="P57" s="596"/>
      <c r="Q57" s="596"/>
      <c r="R57" s="597"/>
      <c r="S57" s="304"/>
      <c r="T57" s="312"/>
      <c r="U57" s="312"/>
      <c r="V57" s="304"/>
      <c r="W57" s="300"/>
      <c r="AC57" s="249"/>
    </row>
    <row r="58" spans="1:29" x14ac:dyDescent="0.35">
      <c r="A58" s="249"/>
      <c r="B58" s="249"/>
      <c r="C58" s="249"/>
      <c r="D58" s="249"/>
      <c r="E58" s="249"/>
      <c r="G58" s="251"/>
      <c r="H58" s="573"/>
      <c r="I58" s="301"/>
      <c r="J58" s="298"/>
      <c r="K58" s="298"/>
      <c r="L58" s="567"/>
      <c r="M58" s="567"/>
      <c r="N58" s="567"/>
      <c r="O58" s="567"/>
      <c r="P58" s="567"/>
      <c r="Q58" s="567"/>
      <c r="R58" s="567"/>
      <c r="S58" s="298"/>
      <c r="T58" s="298"/>
      <c r="U58" s="298"/>
      <c r="V58" s="298"/>
      <c r="W58" s="299"/>
      <c r="AC58" s="249"/>
    </row>
    <row r="59" spans="1:29" ht="24.65" customHeight="1" x14ac:dyDescent="0.35">
      <c r="A59" s="249"/>
      <c r="B59" s="249"/>
      <c r="C59" s="249"/>
      <c r="D59" s="249"/>
      <c r="E59" s="249"/>
      <c r="G59" s="251"/>
      <c r="H59" s="573"/>
      <c r="I59" s="360">
        <v>9</v>
      </c>
      <c r="J59" s="562" t="s">
        <v>402</v>
      </c>
      <c r="K59" s="563"/>
      <c r="L59" s="563"/>
      <c r="M59" s="563"/>
      <c r="N59" s="563"/>
      <c r="O59" s="563"/>
      <c r="P59" s="563"/>
      <c r="Q59" s="563"/>
      <c r="R59" s="563"/>
      <c r="S59" s="563"/>
      <c r="T59" s="563"/>
      <c r="U59" s="563"/>
      <c r="V59" s="563"/>
      <c r="W59" s="564"/>
      <c r="AC59" s="249"/>
    </row>
    <row r="60" spans="1:29" ht="15" thickBot="1" x14ac:dyDescent="0.4">
      <c r="A60" s="249"/>
      <c r="B60" s="249"/>
      <c r="C60" s="249"/>
      <c r="D60" s="249"/>
      <c r="E60" s="249"/>
      <c r="G60" s="251"/>
      <c r="H60" s="573"/>
      <c r="I60" s="494"/>
      <c r="J60" s="363"/>
      <c r="K60" s="363"/>
      <c r="L60" s="491"/>
      <c r="M60" s="491"/>
      <c r="N60" s="491"/>
      <c r="O60" s="491"/>
      <c r="P60" s="491"/>
      <c r="Q60" s="491"/>
      <c r="R60" s="491"/>
      <c r="S60" s="363"/>
      <c r="T60" s="365"/>
      <c r="U60" s="365"/>
      <c r="V60" s="363"/>
      <c r="W60" s="364"/>
      <c r="AC60" s="249"/>
    </row>
    <row r="61" spans="1:29" ht="19" thickBot="1" x14ac:dyDescent="0.5">
      <c r="A61" s="249"/>
      <c r="B61" s="249"/>
      <c r="C61" s="249"/>
      <c r="D61" s="249"/>
      <c r="E61" s="249"/>
      <c r="G61" s="251"/>
      <c r="H61" s="573"/>
      <c r="I61" s="494"/>
      <c r="J61" s="363"/>
      <c r="K61" s="565"/>
      <c r="L61" s="566"/>
      <c r="M61" s="498" t="s">
        <v>220</v>
      </c>
      <c r="N61" s="491"/>
      <c r="O61" s="491"/>
      <c r="P61" s="491"/>
      <c r="Q61" s="491"/>
      <c r="R61" s="491"/>
      <c r="S61" s="363"/>
      <c r="T61" s="365"/>
      <c r="U61" s="365"/>
      <c r="V61" s="363"/>
      <c r="W61" s="364"/>
      <c r="AC61" s="249"/>
    </row>
    <row r="62" spans="1:29" x14ac:dyDescent="0.35">
      <c r="A62" s="249"/>
      <c r="B62" s="249"/>
      <c r="C62" s="249"/>
      <c r="D62" s="249"/>
      <c r="E62" s="249"/>
      <c r="G62" s="251"/>
      <c r="H62" s="573"/>
      <c r="I62" s="494"/>
      <c r="J62" s="358"/>
      <c r="K62" s="358"/>
      <c r="L62" s="568"/>
      <c r="M62" s="568"/>
      <c r="N62" s="568"/>
      <c r="O62" s="568"/>
      <c r="P62" s="568"/>
      <c r="Q62" s="568"/>
      <c r="R62" s="568"/>
      <c r="S62" s="358"/>
      <c r="T62" s="358"/>
      <c r="U62" s="358"/>
      <c r="V62" s="358"/>
      <c r="W62" s="359"/>
      <c r="AC62" s="249"/>
    </row>
    <row r="63" spans="1:29" ht="42.75" customHeight="1" x14ac:dyDescent="0.35">
      <c r="A63" s="249"/>
      <c r="B63" s="249"/>
      <c r="C63" s="249"/>
      <c r="D63" s="249"/>
      <c r="E63" s="249"/>
      <c r="G63" s="251"/>
      <c r="H63" s="573"/>
      <c r="I63" s="305">
        <v>10</v>
      </c>
      <c r="J63" s="576" t="s">
        <v>403</v>
      </c>
      <c r="K63" s="577"/>
      <c r="L63" s="577"/>
      <c r="M63" s="577"/>
      <c r="N63" s="577"/>
      <c r="O63" s="577"/>
      <c r="P63" s="577"/>
      <c r="Q63" s="577"/>
      <c r="R63" s="577"/>
      <c r="S63" s="577"/>
      <c r="T63" s="577"/>
      <c r="U63" s="577"/>
      <c r="V63" s="577"/>
      <c r="W63" s="578"/>
      <c r="AC63" s="249"/>
    </row>
    <row r="64" spans="1:29" ht="15" thickBot="1" x14ac:dyDescent="0.4">
      <c r="A64" s="249"/>
      <c r="B64" s="249"/>
      <c r="C64" s="249"/>
      <c r="D64" s="249"/>
      <c r="E64" s="249"/>
      <c r="G64" s="251"/>
      <c r="H64" s="573"/>
      <c r="I64" s="301"/>
      <c r="J64" s="304"/>
      <c r="K64" s="304"/>
      <c r="L64" s="495"/>
      <c r="M64" s="495"/>
      <c r="N64" s="495"/>
      <c r="O64" s="495"/>
      <c r="P64" s="495"/>
      <c r="Q64" s="495"/>
      <c r="R64" s="495"/>
      <c r="S64" s="304"/>
      <c r="T64" s="304"/>
      <c r="U64" s="304"/>
      <c r="V64" s="304"/>
      <c r="W64" s="300"/>
      <c r="AC64" s="249"/>
    </row>
    <row r="65" spans="1:29" ht="19" thickBot="1" x14ac:dyDescent="0.5">
      <c r="A65" s="249"/>
      <c r="B65" s="249"/>
      <c r="C65" s="249"/>
      <c r="D65" s="249"/>
      <c r="E65" s="249"/>
      <c r="G65" s="251"/>
      <c r="H65" s="573"/>
      <c r="I65" s="301"/>
      <c r="J65" s="304"/>
      <c r="K65" s="565"/>
      <c r="L65" s="566"/>
      <c r="M65" s="499"/>
      <c r="N65" s="495"/>
      <c r="O65" s="495"/>
      <c r="P65" s="495"/>
      <c r="Q65" s="495"/>
      <c r="R65" s="495"/>
      <c r="S65" s="304"/>
      <c r="T65" s="304"/>
      <c r="U65" s="304"/>
      <c r="V65" s="304"/>
      <c r="W65" s="300"/>
      <c r="AC65" s="249"/>
    </row>
    <row r="66" spans="1:29" x14ac:dyDescent="0.35">
      <c r="A66" s="249"/>
      <c r="B66" s="249"/>
      <c r="C66" s="249"/>
      <c r="D66" s="249"/>
      <c r="E66" s="249"/>
      <c r="G66" s="251"/>
      <c r="H66" s="573"/>
      <c r="I66" s="301"/>
      <c r="J66" s="298"/>
      <c r="K66" s="298"/>
      <c r="L66" s="492"/>
      <c r="M66" s="492"/>
      <c r="N66" s="492"/>
      <c r="O66" s="492"/>
      <c r="P66" s="492"/>
      <c r="Q66" s="492"/>
      <c r="R66" s="492"/>
      <c r="S66" s="298"/>
      <c r="T66" s="298"/>
      <c r="U66" s="298"/>
      <c r="V66" s="298"/>
      <c r="W66" s="299"/>
      <c r="AC66" s="249"/>
    </row>
    <row r="67" spans="1:29" ht="18.75" customHeight="1" x14ac:dyDescent="0.35">
      <c r="A67" s="249"/>
      <c r="B67" s="249"/>
      <c r="C67" s="249"/>
      <c r="D67" s="249"/>
      <c r="E67" s="249"/>
      <c r="G67" s="251"/>
      <c r="H67" s="573"/>
      <c r="I67" s="360">
        <v>11</v>
      </c>
      <c r="J67" s="562" t="s">
        <v>404</v>
      </c>
      <c r="K67" s="563"/>
      <c r="L67" s="563"/>
      <c r="M67" s="563"/>
      <c r="N67" s="563"/>
      <c r="O67" s="563"/>
      <c r="P67" s="563"/>
      <c r="Q67" s="563"/>
      <c r="R67" s="563"/>
      <c r="S67" s="563"/>
      <c r="T67" s="563"/>
      <c r="U67" s="563"/>
      <c r="V67" s="563"/>
      <c r="W67" s="564"/>
      <c r="X67" s="252"/>
      <c r="AC67" s="249"/>
    </row>
    <row r="68" spans="1:29" ht="18.75" customHeight="1" thickBot="1" x14ac:dyDescent="0.4">
      <c r="A68" s="249"/>
      <c r="B68" s="249"/>
      <c r="C68" s="249"/>
      <c r="D68" s="249"/>
      <c r="E68" s="249"/>
      <c r="G68" s="251"/>
      <c r="H68" s="573"/>
      <c r="I68" s="494"/>
      <c r="J68" s="486"/>
      <c r="K68" s="486"/>
      <c r="L68" s="486"/>
      <c r="M68" s="486"/>
      <c r="N68" s="486"/>
      <c r="O68" s="486"/>
      <c r="P68" s="486"/>
      <c r="Q68" s="486"/>
      <c r="R68" s="486"/>
      <c r="S68" s="486"/>
      <c r="T68" s="486"/>
      <c r="U68" s="486"/>
      <c r="V68" s="486"/>
      <c r="W68" s="486"/>
      <c r="X68" s="252"/>
      <c r="AC68" s="249"/>
    </row>
    <row r="69" spans="1:29" ht="18.75" customHeight="1" thickBot="1" x14ac:dyDescent="0.5">
      <c r="A69" s="249"/>
      <c r="B69" s="249"/>
      <c r="C69" s="249"/>
      <c r="D69" s="249"/>
      <c r="E69" s="249"/>
      <c r="G69" s="251"/>
      <c r="H69" s="573"/>
      <c r="I69" s="494"/>
      <c r="J69" s="486"/>
      <c r="K69" s="598">
        <v>0.02</v>
      </c>
      <c r="L69" s="599"/>
      <c r="M69" s="370"/>
      <c r="N69" s="486"/>
      <c r="O69" s="486"/>
      <c r="P69" s="486"/>
      <c r="Q69" s="486"/>
      <c r="R69" s="486"/>
      <c r="S69" s="486"/>
      <c r="T69" s="486"/>
      <c r="U69" s="486"/>
      <c r="V69" s="486"/>
      <c r="W69" s="486"/>
      <c r="X69" s="252"/>
      <c r="AC69" s="249"/>
    </row>
    <row r="70" spans="1:29" ht="18.75" customHeight="1" x14ac:dyDescent="0.35">
      <c r="A70" s="249"/>
      <c r="B70" s="249"/>
      <c r="C70" s="249"/>
      <c r="D70" s="249"/>
      <c r="E70" s="249"/>
      <c r="G70" s="251"/>
      <c r="H70" s="573"/>
      <c r="I70" s="494"/>
      <c r="J70" s="486"/>
      <c r="K70" s="486"/>
      <c r="L70" s="486"/>
      <c r="M70" s="486"/>
      <c r="N70" s="486"/>
      <c r="O70" s="486"/>
      <c r="P70" s="486"/>
      <c r="Q70" s="486"/>
      <c r="R70" s="486"/>
      <c r="S70" s="486"/>
      <c r="T70" s="486"/>
      <c r="U70" s="486"/>
      <c r="V70" s="486"/>
      <c r="W70" s="486"/>
      <c r="X70" s="252"/>
      <c r="AC70" s="249"/>
    </row>
    <row r="71" spans="1:29" ht="16.5" customHeight="1" x14ac:dyDescent="0.35">
      <c r="A71" s="249"/>
      <c r="B71" s="249"/>
      <c r="C71" s="249"/>
      <c r="D71" s="249"/>
      <c r="E71" s="249"/>
      <c r="G71" s="251"/>
      <c r="H71" s="574"/>
      <c r="I71" s="368"/>
      <c r="J71" s="358"/>
      <c r="K71" s="358"/>
      <c r="L71" s="369"/>
      <c r="M71" s="369"/>
      <c r="N71" s="490"/>
      <c r="O71" s="490"/>
      <c r="P71" s="490"/>
      <c r="Q71" s="490"/>
      <c r="R71" s="490"/>
      <c r="S71" s="358"/>
      <c r="T71" s="369"/>
      <c r="U71" s="369"/>
      <c r="V71" s="358"/>
      <c r="W71" s="358"/>
      <c r="X71" s="252"/>
      <c r="AC71" s="249"/>
    </row>
    <row r="72" spans="1:29" ht="3.75" customHeight="1" x14ac:dyDescent="0.35">
      <c r="A72" s="249"/>
      <c r="B72" s="249"/>
      <c r="C72" s="249"/>
      <c r="D72" s="249"/>
      <c r="E72" s="249"/>
      <c r="H72" s="500"/>
      <c r="I72" s="253"/>
      <c r="J72" s="254"/>
      <c r="K72" s="501"/>
      <c r="L72" s="582"/>
      <c r="M72" s="582"/>
      <c r="N72" s="582"/>
      <c r="O72" s="582"/>
      <c r="P72" s="582"/>
      <c r="Q72" s="582"/>
      <c r="R72" s="582"/>
      <c r="S72" s="254"/>
      <c r="T72" s="254"/>
      <c r="U72" s="254"/>
      <c r="V72" s="501"/>
      <c r="W72" s="502"/>
      <c r="X72" s="252"/>
      <c r="AC72" s="249"/>
    </row>
    <row r="73" spans="1:29" x14ac:dyDescent="0.35">
      <c r="A73" s="249"/>
      <c r="B73" s="249"/>
      <c r="C73" s="249"/>
      <c r="D73" s="249"/>
      <c r="E73" s="249"/>
      <c r="G73" s="251"/>
      <c r="H73" s="583" t="s">
        <v>421</v>
      </c>
      <c r="I73" s="301"/>
      <c r="J73" s="310"/>
      <c r="K73" s="310"/>
      <c r="L73" s="310"/>
      <c r="M73" s="310"/>
      <c r="N73" s="310"/>
      <c r="O73" s="310"/>
      <c r="P73" s="310"/>
      <c r="Q73" s="310"/>
      <c r="R73" s="310"/>
      <c r="S73" s="310"/>
      <c r="T73" s="310"/>
      <c r="U73" s="310"/>
      <c r="V73" s="310"/>
      <c r="W73" s="316"/>
      <c r="X73" s="252"/>
      <c r="AC73" s="249"/>
    </row>
    <row r="74" spans="1:29" ht="43.5" customHeight="1" x14ac:dyDescent="0.35">
      <c r="A74" s="249"/>
      <c r="B74" s="249"/>
      <c r="C74" s="249"/>
      <c r="D74" s="249"/>
      <c r="E74" s="249"/>
      <c r="G74" s="251"/>
      <c r="H74" s="583"/>
      <c r="I74" s="305">
        <v>12</v>
      </c>
      <c r="J74" s="577" t="s">
        <v>524</v>
      </c>
      <c r="K74" s="577"/>
      <c r="L74" s="577"/>
      <c r="M74" s="577"/>
      <c r="N74" s="577"/>
      <c r="O74" s="577"/>
      <c r="P74" s="577"/>
      <c r="Q74" s="577"/>
      <c r="R74" s="577"/>
      <c r="S74" s="577"/>
      <c r="T74" s="577"/>
      <c r="U74" s="577"/>
      <c r="V74" s="577"/>
      <c r="W74" s="577"/>
      <c r="X74" s="252"/>
      <c r="AC74" s="249"/>
    </row>
    <row r="75" spans="1:29" ht="18.5" x14ac:dyDescent="0.35">
      <c r="A75" s="249"/>
      <c r="B75" s="249"/>
      <c r="C75" s="249"/>
      <c r="D75" s="249"/>
      <c r="E75" s="249"/>
      <c r="G75" s="251"/>
      <c r="H75" s="583"/>
      <c r="I75" s="301"/>
      <c r="J75" s="585" t="s">
        <v>631</v>
      </c>
      <c r="K75" s="585"/>
      <c r="L75" s="585"/>
      <c r="M75" s="585"/>
      <c r="N75" s="585"/>
      <c r="O75" s="585"/>
      <c r="P75" s="585"/>
      <c r="Q75" s="585"/>
      <c r="R75" s="585"/>
      <c r="S75" s="585"/>
      <c r="T75" s="585"/>
      <c r="U75" s="585"/>
      <c r="V75" s="585"/>
      <c r="W75" s="586"/>
      <c r="X75" s="252"/>
      <c r="AC75" s="249"/>
    </row>
    <row r="76" spans="1:29" ht="18.5" x14ac:dyDescent="0.35">
      <c r="A76" s="249"/>
      <c r="B76" s="249"/>
      <c r="C76" s="249"/>
      <c r="D76" s="249"/>
      <c r="E76" s="249"/>
      <c r="G76" s="251"/>
      <c r="H76" s="583"/>
      <c r="I76" s="301"/>
      <c r="J76" s="585" t="s">
        <v>632</v>
      </c>
      <c r="K76" s="585"/>
      <c r="L76" s="585"/>
      <c r="M76" s="585"/>
      <c r="N76" s="585"/>
      <c r="O76" s="585"/>
      <c r="P76" s="585"/>
      <c r="Q76" s="585"/>
      <c r="R76" s="585"/>
      <c r="S76" s="585"/>
      <c r="T76" s="585"/>
      <c r="U76" s="585"/>
      <c r="V76" s="585"/>
      <c r="W76" s="585"/>
      <c r="X76" s="252"/>
      <c r="AC76" s="249"/>
    </row>
    <row r="77" spans="1:29" ht="18.5" x14ac:dyDescent="0.35">
      <c r="A77" s="249"/>
      <c r="B77" s="249"/>
      <c r="C77" s="249"/>
      <c r="D77" s="249"/>
      <c r="E77" s="249"/>
      <c r="G77" s="251"/>
      <c r="H77" s="583"/>
      <c r="I77" s="301"/>
      <c r="J77" s="585" t="s">
        <v>633</v>
      </c>
      <c r="K77" s="585"/>
      <c r="L77" s="585"/>
      <c r="M77" s="585"/>
      <c r="N77" s="585"/>
      <c r="O77" s="585"/>
      <c r="P77" s="585"/>
      <c r="Q77" s="585"/>
      <c r="R77" s="585"/>
      <c r="S77" s="585"/>
      <c r="T77" s="585"/>
      <c r="U77" s="585"/>
      <c r="V77" s="585"/>
      <c r="W77" s="585"/>
      <c r="X77" s="252"/>
      <c r="AC77" s="249"/>
    </row>
    <row r="78" spans="1:29" ht="15" thickBot="1" x14ac:dyDescent="0.4">
      <c r="A78" s="249"/>
      <c r="B78" s="249"/>
      <c r="C78" s="249"/>
      <c r="D78" s="249"/>
      <c r="E78" s="249"/>
      <c r="G78" s="251"/>
      <c r="H78" s="583"/>
      <c r="I78" s="301"/>
      <c r="J78" s="503"/>
      <c r="K78" s="503"/>
      <c r="L78" s="495"/>
      <c r="M78" s="495"/>
      <c r="N78" s="495"/>
      <c r="O78" s="495"/>
      <c r="P78" s="495"/>
      <c r="Q78" s="495"/>
      <c r="R78" s="495"/>
      <c r="S78" s="304"/>
      <c r="T78" s="304"/>
      <c r="U78" s="304"/>
      <c r="V78" s="503"/>
      <c r="W78" s="503"/>
      <c r="X78" s="252"/>
      <c r="AC78" s="249"/>
    </row>
    <row r="79" spans="1:29" ht="19" thickBot="1" x14ac:dyDescent="0.5">
      <c r="A79" s="249"/>
      <c r="B79" s="249"/>
      <c r="C79" s="249"/>
      <c r="D79" s="249"/>
      <c r="E79" s="249"/>
      <c r="G79" s="251"/>
      <c r="H79" s="583"/>
      <c r="I79" s="301"/>
      <c r="J79" s="503"/>
      <c r="K79" s="565"/>
      <c r="L79" s="566"/>
      <c r="M79" s="503"/>
      <c r="N79" s="495"/>
      <c r="O79" s="495"/>
      <c r="P79" s="495"/>
      <c r="Q79" s="495"/>
      <c r="R79" s="495"/>
      <c r="S79" s="304"/>
      <c r="T79" s="304"/>
      <c r="U79" s="304"/>
      <c r="V79" s="503"/>
      <c r="W79" s="503"/>
      <c r="X79" s="252"/>
      <c r="AC79" s="249"/>
    </row>
    <row r="80" spans="1:29" x14ac:dyDescent="0.35">
      <c r="A80" s="249"/>
      <c r="B80" s="249"/>
      <c r="C80" s="249"/>
      <c r="D80" s="249"/>
      <c r="E80" s="249"/>
      <c r="G80" s="251"/>
      <c r="H80" s="583"/>
      <c r="I80" s="301"/>
      <c r="J80" s="298"/>
      <c r="K80" s="298"/>
      <c r="L80" s="567"/>
      <c r="M80" s="567"/>
      <c r="N80" s="567"/>
      <c r="O80" s="567"/>
      <c r="P80" s="567"/>
      <c r="Q80" s="567"/>
      <c r="R80" s="567"/>
      <c r="S80" s="298"/>
      <c r="T80" s="298"/>
      <c r="U80" s="298"/>
      <c r="V80" s="298"/>
      <c r="W80" s="298"/>
      <c r="X80" s="252"/>
      <c r="AC80" s="249"/>
    </row>
    <row r="81" spans="1:29" ht="39" customHeight="1" x14ac:dyDescent="0.35">
      <c r="A81" s="249"/>
      <c r="B81" s="249"/>
      <c r="C81" s="249"/>
      <c r="D81" s="249"/>
      <c r="E81" s="249"/>
      <c r="G81" s="251"/>
      <c r="H81" s="583"/>
      <c r="I81" s="360">
        <v>13</v>
      </c>
      <c r="J81" s="563" t="s">
        <v>405</v>
      </c>
      <c r="K81" s="587"/>
      <c r="L81" s="587"/>
      <c r="M81" s="587"/>
      <c r="N81" s="587"/>
      <c r="O81" s="587"/>
      <c r="P81" s="587"/>
      <c r="Q81" s="587"/>
      <c r="R81" s="587"/>
      <c r="S81" s="587"/>
      <c r="T81" s="587"/>
      <c r="U81" s="587"/>
      <c r="V81" s="587"/>
      <c r="W81" s="587"/>
      <c r="X81" s="252"/>
      <c r="AC81" s="249"/>
    </row>
    <row r="82" spans="1:29" ht="18.5" x14ac:dyDescent="0.35">
      <c r="A82" s="249"/>
      <c r="B82" s="249"/>
      <c r="C82" s="249"/>
      <c r="D82" s="249"/>
      <c r="E82" s="249"/>
      <c r="G82" s="251"/>
      <c r="H82" s="583"/>
      <c r="I82" s="494"/>
      <c r="J82" s="593" t="s">
        <v>539</v>
      </c>
      <c r="K82" s="593"/>
      <c r="L82" s="593"/>
      <c r="M82" s="593"/>
      <c r="N82" s="593"/>
      <c r="O82" s="593"/>
      <c r="P82" s="593"/>
      <c r="Q82" s="593"/>
      <c r="R82" s="593"/>
      <c r="S82" s="593"/>
      <c r="T82" s="593"/>
      <c r="U82" s="593"/>
      <c r="V82" s="593"/>
      <c r="W82" s="602"/>
      <c r="X82" s="252"/>
      <c r="AC82" s="249"/>
    </row>
    <row r="83" spans="1:29" ht="18.5" x14ac:dyDescent="0.35">
      <c r="A83" s="249"/>
      <c r="B83" s="249"/>
      <c r="C83" s="249"/>
      <c r="D83" s="249"/>
      <c r="E83" s="249"/>
      <c r="G83" s="251"/>
      <c r="H83" s="583"/>
      <c r="I83" s="494"/>
      <c r="J83" s="593" t="s">
        <v>540</v>
      </c>
      <c r="K83" s="593"/>
      <c r="L83" s="593"/>
      <c r="M83" s="593"/>
      <c r="N83" s="593"/>
      <c r="O83" s="593"/>
      <c r="P83" s="593"/>
      <c r="Q83" s="593"/>
      <c r="R83" s="593"/>
      <c r="S83" s="593"/>
      <c r="T83" s="593"/>
      <c r="U83" s="593"/>
      <c r="V83" s="593"/>
      <c r="W83" s="602"/>
      <c r="X83" s="252"/>
      <c r="AC83" s="249"/>
    </row>
    <row r="84" spans="1:29" ht="18.5" x14ac:dyDescent="0.35">
      <c r="A84" s="249"/>
      <c r="B84" s="249"/>
      <c r="C84" s="249"/>
      <c r="D84" s="249"/>
      <c r="E84" s="249"/>
      <c r="G84" s="251"/>
      <c r="H84" s="583"/>
      <c r="I84" s="494"/>
      <c r="J84" s="593" t="s">
        <v>541</v>
      </c>
      <c r="K84" s="601"/>
      <c r="L84" s="601"/>
      <c r="M84" s="601"/>
      <c r="N84" s="601"/>
      <c r="O84" s="601"/>
      <c r="P84" s="601"/>
      <c r="Q84" s="601"/>
      <c r="R84" s="601"/>
      <c r="S84" s="601"/>
      <c r="T84" s="601"/>
      <c r="U84" s="601"/>
      <c r="V84" s="601"/>
      <c r="W84" s="601"/>
      <c r="X84" s="252"/>
      <c r="AC84" s="249"/>
    </row>
    <row r="85" spans="1:29" ht="15" thickBot="1" x14ac:dyDescent="0.4">
      <c r="A85" s="249"/>
      <c r="B85" s="249"/>
      <c r="C85" s="249"/>
      <c r="D85" s="249"/>
      <c r="E85" s="249"/>
      <c r="G85" s="251"/>
      <c r="H85" s="583"/>
      <c r="I85" s="494"/>
      <c r="J85" s="504"/>
      <c r="K85" s="504"/>
      <c r="L85" s="491"/>
      <c r="M85" s="491"/>
      <c r="N85" s="491"/>
      <c r="O85" s="491"/>
      <c r="P85" s="491"/>
      <c r="Q85" s="491"/>
      <c r="R85" s="491"/>
      <c r="S85" s="363"/>
      <c r="T85" s="363"/>
      <c r="U85" s="363"/>
      <c r="V85" s="504"/>
      <c r="W85" s="504"/>
      <c r="X85" s="252"/>
      <c r="AC85" s="249"/>
    </row>
    <row r="86" spans="1:29" ht="19" thickBot="1" x14ac:dyDescent="0.5">
      <c r="A86" s="249"/>
      <c r="B86" s="249"/>
      <c r="C86" s="249"/>
      <c r="D86" s="249"/>
      <c r="E86" s="249"/>
      <c r="G86" s="251"/>
      <c r="H86" s="583"/>
      <c r="I86" s="494"/>
      <c r="J86" s="504"/>
      <c r="K86" s="565"/>
      <c r="L86" s="566"/>
      <c r="M86" s="504"/>
      <c r="N86" s="491"/>
      <c r="O86" s="491"/>
      <c r="P86" s="491"/>
      <c r="Q86" s="491"/>
      <c r="R86" s="491"/>
      <c r="S86" s="363"/>
      <c r="T86" s="363"/>
      <c r="U86" s="363"/>
      <c r="V86" s="504"/>
      <c r="W86" s="504"/>
      <c r="X86" s="252"/>
      <c r="AC86" s="249"/>
    </row>
    <row r="87" spans="1:29" x14ac:dyDescent="0.35">
      <c r="A87" s="249"/>
      <c r="B87" s="249"/>
      <c r="C87" s="249"/>
      <c r="D87" s="249"/>
      <c r="E87" s="249"/>
      <c r="G87" s="251"/>
      <c r="H87" s="583"/>
      <c r="I87" s="371"/>
      <c r="J87" s="358"/>
      <c r="K87" s="358"/>
      <c r="L87" s="568"/>
      <c r="M87" s="568"/>
      <c r="N87" s="568"/>
      <c r="O87" s="568"/>
      <c r="P87" s="568"/>
      <c r="Q87" s="568"/>
      <c r="R87" s="568"/>
      <c r="S87" s="358"/>
      <c r="T87" s="358"/>
      <c r="U87" s="358"/>
      <c r="V87" s="358"/>
      <c r="W87" s="358"/>
      <c r="X87" s="252"/>
      <c r="AC87" s="249"/>
    </row>
    <row r="88" spans="1:29" ht="29.25" customHeight="1" thickBot="1" x14ac:dyDescent="0.4">
      <c r="A88" s="249"/>
      <c r="B88" s="249"/>
      <c r="C88" s="249"/>
      <c r="D88" s="249"/>
      <c r="E88" s="249"/>
      <c r="G88" s="251"/>
      <c r="H88" s="583"/>
      <c r="I88" s="315">
        <v>14</v>
      </c>
      <c r="J88" s="577" t="s">
        <v>512</v>
      </c>
      <c r="K88" s="577"/>
      <c r="L88" s="577"/>
      <c r="M88" s="577"/>
      <c r="N88" s="577"/>
      <c r="O88" s="577"/>
      <c r="P88" s="577"/>
      <c r="Q88" s="577"/>
      <c r="R88" s="577"/>
      <c r="S88" s="577"/>
      <c r="T88" s="577"/>
      <c r="U88" s="577"/>
      <c r="V88" s="577"/>
      <c r="W88" s="577"/>
      <c r="X88" s="252"/>
      <c r="AC88" s="249"/>
    </row>
    <row r="89" spans="1:29" ht="19" thickBot="1" x14ac:dyDescent="0.5">
      <c r="A89" s="249"/>
      <c r="B89" s="249"/>
      <c r="C89" s="249"/>
      <c r="D89" s="249"/>
      <c r="E89" s="249"/>
      <c r="G89" s="251"/>
      <c r="H89" s="583"/>
      <c r="I89" s="314"/>
      <c r="J89" s="503"/>
      <c r="K89" s="565"/>
      <c r="L89" s="566"/>
      <c r="M89" s="503"/>
      <c r="N89" s="495"/>
      <c r="O89" s="495"/>
      <c r="P89" s="495"/>
      <c r="Q89" s="495"/>
      <c r="R89" s="495"/>
      <c r="S89" s="304"/>
      <c r="T89" s="312"/>
      <c r="U89" s="312"/>
      <c r="V89" s="503"/>
      <c r="W89" s="503"/>
      <c r="X89" s="252"/>
      <c r="AC89" s="249"/>
    </row>
    <row r="90" spans="1:29" x14ac:dyDescent="0.35">
      <c r="A90" s="249"/>
      <c r="B90" s="249"/>
      <c r="C90" s="249"/>
      <c r="D90" s="249"/>
      <c r="E90" s="249"/>
      <c r="G90" s="251"/>
      <c r="H90" s="583"/>
      <c r="I90" s="301"/>
      <c r="J90" s="503"/>
      <c r="K90" s="503"/>
      <c r="L90" s="307"/>
      <c r="M90" s="307"/>
      <c r="N90" s="307"/>
      <c r="O90" s="307"/>
      <c r="P90" s="307"/>
      <c r="Q90" s="307"/>
      <c r="R90" s="304"/>
      <c r="S90" s="304"/>
      <c r="T90" s="304"/>
      <c r="U90" s="304"/>
      <c r="V90" s="503"/>
      <c r="W90" s="503"/>
      <c r="X90" s="252"/>
      <c r="AC90" s="249"/>
    </row>
    <row r="91" spans="1:29" ht="3" customHeight="1" x14ac:dyDescent="0.35">
      <c r="A91" s="249"/>
      <c r="B91" s="249"/>
      <c r="C91" s="249"/>
      <c r="D91" s="249"/>
      <c r="E91" s="249"/>
      <c r="G91" s="251"/>
      <c r="H91" s="501"/>
      <c r="I91" s="501"/>
      <c r="J91" s="248"/>
      <c r="K91" s="253"/>
      <c r="L91" s="255"/>
      <c r="M91" s="255"/>
      <c r="N91" s="255"/>
      <c r="O91" s="255"/>
      <c r="P91" s="255"/>
      <c r="Q91" s="255"/>
      <c r="R91" s="254"/>
      <c r="S91" s="254"/>
      <c r="T91" s="254"/>
      <c r="U91" s="254"/>
      <c r="V91" s="501"/>
      <c r="W91" s="501"/>
      <c r="X91" s="252"/>
      <c r="AC91" s="249"/>
    </row>
    <row r="92" spans="1:29" ht="79.5" customHeight="1" x14ac:dyDescent="0.35">
      <c r="A92" s="249"/>
      <c r="B92" s="249"/>
      <c r="C92" s="249"/>
      <c r="D92" s="249"/>
      <c r="E92" s="249"/>
      <c r="G92" s="251"/>
      <c r="H92" s="584" t="s">
        <v>525</v>
      </c>
      <c r="I92" s="584"/>
      <c r="J92" s="584"/>
      <c r="K92" s="584"/>
      <c r="L92" s="584"/>
      <c r="M92" s="584"/>
      <c r="N92" s="584"/>
      <c r="O92" s="584"/>
      <c r="P92" s="584"/>
      <c r="Q92" s="584"/>
      <c r="R92" s="584"/>
      <c r="S92" s="584"/>
      <c r="T92" s="584"/>
      <c r="U92" s="584"/>
      <c r="V92" s="584"/>
      <c r="W92" s="584"/>
      <c r="X92" s="252"/>
      <c r="AC92" s="249"/>
    </row>
    <row r="93" spans="1:29" ht="3" customHeight="1" x14ac:dyDescent="0.35">
      <c r="A93" s="249"/>
      <c r="B93" s="249"/>
      <c r="C93" s="249"/>
      <c r="D93" s="249"/>
      <c r="E93" s="249"/>
      <c r="G93" s="251"/>
      <c r="H93" s="501"/>
      <c r="I93" s="501"/>
      <c r="J93" s="256"/>
      <c r="K93" s="256"/>
      <c r="L93" s="256"/>
      <c r="M93" s="256"/>
      <c r="N93" s="256"/>
      <c r="O93" s="256"/>
      <c r="P93" s="256"/>
      <c r="Q93" s="256"/>
      <c r="R93" s="256"/>
      <c r="S93" s="257"/>
      <c r="T93" s="257"/>
      <c r="U93" s="257"/>
      <c r="V93" s="501"/>
      <c r="W93" s="501"/>
      <c r="X93" s="252"/>
      <c r="AC93" s="249"/>
    </row>
    <row r="94" spans="1:29" ht="60" customHeight="1" x14ac:dyDescent="0.35">
      <c r="A94" s="249"/>
      <c r="B94" s="249"/>
      <c r="C94" s="249"/>
      <c r="D94" s="249"/>
      <c r="E94" s="249"/>
      <c r="G94" s="251"/>
      <c r="H94" s="579" t="s">
        <v>422</v>
      </c>
      <c r="I94" s="301"/>
      <c r="J94" s="577" t="s">
        <v>556</v>
      </c>
      <c r="K94" s="577"/>
      <c r="L94" s="577"/>
      <c r="M94" s="577"/>
      <c r="N94" s="577"/>
      <c r="O94" s="577"/>
      <c r="P94" s="577"/>
      <c r="Q94" s="577"/>
      <c r="R94" s="577"/>
      <c r="S94" s="577"/>
      <c r="T94" s="577"/>
      <c r="U94" s="577"/>
      <c r="V94" s="577"/>
      <c r="W94" s="578"/>
      <c r="X94" s="252"/>
      <c r="AC94" s="249"/>
    </row>
    <row r="95" spans="1:29" x14ac:dyDescent="0.35">
      <c r="A95" s="249"/>
      <c r="B95" s="249"/>
      <c r="C95" s="249"/>
      <c r="D95" s="249"/>
      <c r="E95" s="249"/>
      <c r="G95" s="251"/>
      <c r="H95" s="579"/>
      <c r="I95" s="301"/>
      <c r="J95" s="310"/>
      <c r="K95" s="310"/>
      <c r="L95" s="310"/>
      <c r="M95" s="310"/>
      <c r="N95" s="310"/>
      <c r="O95" s="310"/>
      <c r="P95" s="310"/>
      <c r="Q95" s="310"/>
      <c r="R95" s="310"/>
      <c r="S95" s="310"/>
      <c r="T95" s="310"/>
      <c r="U95" s="310"/>
      <c r="V95" s="310"/>
      <c r="W95" s="316"/>
      <c r="X95" s="252"/>
      <c r="AC95" s="249"/>
    </row>
    <row r="96" spans="1:29" ht="21" hidden="1" customHeight="1" x14ac:dyDescent="0.35">
      <c r="A96" s="249"/>
      <c r="B96" s="249"/>
      <c r="C96" s="249"/>
      <c r="D96" s="249"/>
      <c r="E96" s="249"/>
      <c r="G96" s="251"/>
      <c r="H96" s="579"/>
      <c r="I96" s="301"/>
      <c r="J96" s="577"/>
      <c r="K96" s="577"/>
      <c r="L96" s="577"/>
      <c r="M96" s="577"/>
      <c r="N96" s="577"/>
      <c r="O96" s="577"/>
      <c r="P96" s="577"/>
      <c r="Q96" s="577"/>
      <c r="R96" s="577"/>
      <c r="S96" s="577"/>
      <c r="T96" s="577"/>
      <c r="U96" s="577"/>
      <c r="V96" s="577"/>
      <c r="W96" s="578"/>
      <c r="X96" s="252"/>
      <c r="AC96" s="249"/>
    </row>
    <row r="97" spans="1:29" ht="39.75" hidden="1" customHeight="1" x14ac:dyDescent="0.35">
      <c r="A97" s="249"/>
      <c r="B97" s="249"/>
      <c r="C97" s="249"/>
      <c r="D97" s="249"/>
      <c r="E97" s="249"/>
      <c r="G97" s="251"/>
      <c r="H97" s="579"/>
      <c r="I97" s="301"/>
      <c r="J97" s="585"/>
      <c r="K97" s="585"/>
      <c r="L97" s="585"/>
      <c r="M97" s="585"/>
      <c r="N97" s="585"/>
      <c r="O97" s="585"/>
      <c r="P97" s="585"/>
      <c r="Q97" s="585"/>
      <c r="R97" s="585"/>
      <c r="S97" s="585"/>
      <c r="T97" s="585"/>
      <c r="U97" s="585"/>
      <c r="V97" s="585"/>
      <c r="W97" s="586"/>
      <c r="X97" s="252"/>
      <c r="AC97" s="249"/>
    </row>
    <row r="98" spans="1:29" ht="21" hidden="1" customHeight="1" x14ac:dyDescent="0.35">
      <c r="A98" s="249"/>
      <c r="B98" s="249"/>
      <c r="C98" s="249"/>
      <c r="D98" s="249"/>
      <c r="E98" s="249"/>
      <c r="G98" s="251"/>
      <c r="H98" s="579"/>
      <c r="I98" s="301"/>
      <c r="J98" s="585"/>
      <c r="K98" s="585"/>
      <c r="L98" s="585"/>
      <c r="M98" s="585"/>
      <c r="N98" s="585"/>
      <c r="O98" s="585"/>
      <c r="P98" s="585"/>
      <c r="Q98" s="585"/>
      <c r="R98" s="585"/>
      <c r="S98" s="585"/>
      <c r="T98" s="585"/>
      <c r="U98" s="585"/>
      <c r="V98" s="585"/>
      <c r="W98" s="586"/>
      <c r="X98" s="252"/>
      <c r="AC98" s="249"/>
    </row>
    <row r="99" spans="1:29" ht="42" hidden="1" customHeight="1" x14ac:dyDescent="0.35">
      <c r="A99" s="249"/>
      <c r="B99" s="249"/>
      <c r="C99" s="249"/>
      <c r="D99" s="249"/>
      <c r="E99" s="249"/>
      <c r="G99" s="251"/>
      <c r="H99" s="579"/>
      <c r="I99" s="301"/>
      <c r="J99" s="585"/>
      <c r="K99" s="585"/>
      <c r="L99" s="585"/>
      <c r="M99" s="585"/>
      <c r="N99" s="585"/>
      <c r="O99" s="585"/>
      <c r="P99" s="585"/>
      <c r="Q99" s="585"/>
      <c r="R99" s="585"/>
      <c r="S99" s="585"/>
      <c r="T99" s="585"/>
      <c r="U99" s="585"/>
      <c r="V99" s="585"/>
      <c r="W99" s="586"/>
      <c r="X99" s="252"/>
      <c r="AC99" s="249"/>
    </row>
    <row r="100" spans="1:29" hidden="1" x14ac:dyDescent="0.35">
      <c r="A100" s="249"/>
      <c r="B100" s="249"/>
      <c r="C100" s="249"/>
      <c r="D100" s="249"/>
      <c r="E100" s="249"/>
      <c r="G100" s="251"/>
      <c r="H100" s="579"/>
      <c r="I100" s="301"/>
      <c r="J100" s="304"/>
      <c r="K100" s="304"/>
      <c r="L100" s="581"/>
      <c r="M100" s="581"/>
      <c r="N100" s="581"/>
      <c r="O100" s="581"/>
      <c r="P100" s="581"/>
      <c r="Q100" s="581"/>
      <c r="R100" s="304"/>
      <c r="S100" s="304"/>
      <c r="T100" s="304"/>
      <c r="U100" s="319"/>
      <c r="V100" s="304"/>
      <c r="W100" s="300"/>
      <c r="X100" s="252"/>
      <c r="AC100" s="249"/>
    </row>
    <row r="101" spans="1:29" ht="39" customHeight="1" x14ac:dyDescent="0.35">
      <c r="A101" s="249"/>
      <c r="B101" s="249"/>
      <c r="C101" s="249"/>
      <c r="D101" s="249"/>
      <c r="E101" s="249"/>
      <c r="G101" s="251"/>
      <c r="H101" s="579"/>
      <c r="I101" s="360">
        <v>15</v>
      </c>
      <c r="J101" s="563" t="s">
        <v>406</v>
      </c>
      <c r="K101" s="563"/>
      <c r="L101" s="563"/>
      <c r="M101" s="563"/>
      <c r="N101" s="563"/>
      <c r="O101" s="563"/>
      <c r="P101" s="563"/>
      <c r="Q101" s="563"/>
      <c r="R101" s="563"/>
      <c r="S101" s="563"/>
      <c r="T101" s="563"/>
      <c r="U101" s="563"/>
      <c r="V101" s="563"/>
      <c r="W101" s="564"/>
      <c r="X101" s="252"/>
      <c r="AC101" s="249"/>
    </row>
    <row r="102" spans="1:29" ht="15" customHeight="1" x14ac:dyDescent="0.35">
      <c r="A102" s="249"/>
      <c r="B102" s="249"/>
      <c r="C102" s="249"/>
      <c r="D102" s="249"/>
      <c r="E102" s="249"/>
      <c r="G102" s="251"/>
      <c r="H102" s="579"/>
      <c r="I102" s="494"/>
      <c r="J102" s="613"/>
      <c r="K102" s="613"/>
      <c r="L102" s="613"/>
      <c r="M102" s="613"/>
      <c r="N102" s="613"/>
      <c r="O102" s="613"/>
      <c r="P102" s="613"/>
      <c r="Q102" s="613"/>
      <c r="R102" s="613"/>
      <c r="S102" s="613"/>
      <c r="T102" s="613"/>
      <c r="U102" s="613"/>
      <c r="V102" s="613"/>
      <c r="W102" s="614"/>
      <c r="X102" s="252"/>
      <c r="AC102" s="249"/>
    </row>
    <row r="103" spans="1:29" ht="55.5" customHeight="1" x14ac:dyDescent="0.35">
      <c r="A103" s="249"/>
      <c r="B103" s="249"/>
      <c r="C103" s="249"/>
      <c r="D103" s="249"/>
      <c r="E103" s="249"/>
      <c r="G103" s="251"/>
      <c r="H103" s="579"/>
      <c r="I103" s="494"/>
      <c r="J103" s="547" t="s">
        <v>407</v>
      </c>
      <c r="K103" s="548"/>
      <c r="L103" s="549"/>
      <c r="M103" s="604" t="s">
        <v>408</v>
      </c>
      <c r="N103" s="547"/>
      <c r="O103" s="372"/>
      <c r="P103" s="609" t="s">
        <v>409</v>
      </c>
      <c r="Q103" s="609"/>
      <c r="R103" s="609"/>
      <c r="S103" s="363"/>
      <c r="T103" s="363"/>
      <c r="U103" s="363"/>
      <c r="V103" s="363"/>
      <c r="W103" s="364"/>
      <c r="X103" s="252"/>
      <c r="AC103" s="249"/>
    </row>
    <row r="104" spans="1:29" ht="15" thickBot="1" x14ac:dyDescent="0.4">
      <c r="A104" s="249"/>
      <c r="B104" s="249"/>
      <c r="C104" s="249"/>
      <c r="D104" s="249"/>
      <c r="E104" s="249"/>
      <c r="G104" s="251"/>
      <c r="H104" s="579"/>
      <c r="I104" s="494"/>
      <c r="J104" s="363"/>
      <c r="K104" s="363"/>
      <c r="L104" s="491"/>
      <c r="M104" s="491"/>
      <c r="N104" s="491"/>
      <c r="O104" s="373"/>
      <c r="P104" s="373"/>
      <c r="Q104" s="373"/>
      <c r="R104" s="373"/>
      <c r="S104" s="373"/>
      <c r="T104" s="363"/>
      <c r="U104" s="363"/>
      <c r="V104" s="363"/>
      <c r="W104" s="364"/>
      <c r="X104" s="252"/>
      <c r="AC104" s="249"/>
    </row>
    <row r="105" spans="1:29" ht="19.5" customHeight="1" thickBot="1" x14ac:dyDescent="0.5">
      <c r="A105" s="249"/>
      <c r="B105" s="249"/>
      <c r="C105" s="249"/>
      <c r="D105" s="249"/>
      <c r="E105" s="249"/>
      <c r="G105" s="251"/>
      <c r="H105" s="579"/>
      <c r="I105" s="494"/>
      <c r="J105" s="593" t="s">
        <v>21</v>
      </c>
      <c r="K105" s="593"/>
      <c r="L105" s="593"/>
      <c r="M105" s="565"/>
      <c r="N105" s="566"/>
      <c r="O105" s="363"/>
      <c r="P105" s="565"/>
      <c r="Q105" s="566"/>
      <c r="R105" s="363"/>
      <c r="S105" s="363"/>
      <c r="T105" s="363"/>
      <c r="U105" s="363"/>
      <c r="V105" s="363"/>
      <c r="W105" s="364"/>
      <c r="X105" s="252"/>
      <c r="AC105" s="249"/>
    </row>
    <row r="106" spans="1:29" ht="19" customHeight="1" thickBot="1" x14ac:dyDescent="0.5">
      <c r="A106" s="249"/>
      <c r="B106" s="249"/>
      <c r="C106" s="249"/>
      <c r="D106" s="249"/>
      <c r="E106" s="249"/>
      <c r="G106" s="251"/>
      <c r="H106" s="579"/>
      <c r="I106" s="494"/>
      <c r="J106" s="593" t="s">
        <v>23</v>
      </c>
      <c r="K106" s="593"/>
      <c r="L106" s="593"/>
      <c r="M106" s="565"/>
      <c r="N106" s="566"/>
      <c r="O106" s="363"/>
      <c r="P106" s="565"/>
      <c r="Q106" s="566"/>
      <c r="R106" s="363"/>
      <c r="S106" s="363"/>
      <c r="T106" s="363"/>
      <c r="U106" s="363"/>
      <c r="V106" s="363"/>
      <c r="W106" s="364"/>
      <c r="X106" s="252"/>
      <c r="AC106" s="249"/>
    </row>
    <row r="107" spans="1:29" ht="18.649999999999999" customHeight="1" thickBot="1" x14ac:dyDescent="0.5">
      <c r="A107" s="249"/>
      <c r="B107" s="249"/>
      <c r="C107" s="249"/>
      <c r="D107" s="249"/>
      <c r="E107" s="249"/>
      <c r="G107" s="251"/>
      <c r="H107" s="579"/>
      <c r="I107" s="494"/>
      <c r="J107" s="593" t="s">
        <v>24</v>
      </c>
      <c r="K107" s="593"/>
      <c r="L107" s="593"/>
      <c r="M107" s="565"/>
      <c r="N107" s="566"/>
      <c r="O107" s="363"/>
      <c r="P107" s="565"/>
      <c r="Q107" s="566"/>
      <c r="R107" s="363"/>
      <c r="S107" s="363"/>
      <c r="T107" s="363"/>
      <c r="U107" s="363"/>
      <c r="V107" s="363"/>
      <c r="W107" s="364"/>
      <c r="X107" s="252"/>
      <c r="AC107" s="249"/>
    </row>
    <row r="108" spans="1:29" ht="25" customHeight="1" thickBot="1" x14ac:dyDescent="0.5">
      <c r="A108" s="249"/>
      <c r="B108" s="249"/>
      <c r="C108" s="249"/>
      <c r="D108" s="249"/>
      <c r="E108" s="249"/>
      <c r="G108" s="251"/>
      <c r="H108" s="579"/>
      <c r="I108" s="494"/>
      <c r="J108" s="593" t="s">
        <v>25</v>
      </c>
      <c r="K108" s="593"/>
      <c r="L108" s="593"/>
      <c r="M108" s="565"/>
      <c r="N108" s="566"/>
      <c r="O108" s="363"/>
      <c r="P108" s="565"/>
      <c r="Q108" s="566"/>
      <c r="R108" s="363"/>
      <c r="S108" s="363"/>
      <c r="T108" s="363"/>
      <c r="U108" s="363"/>
      <c r="V108" s="363"/>
      <c r="W108" s="364"/>
      <c r="X108" s="252"/>
      <c r="AC108" s="249"/>
    </row>
    <row r="109" spans="1:29" x14ac:dyDescent="0.35">
      <c r="A109" s="249"/>
      <c r="B109" s="249"/>
      <c r="C109" s="249"/>
      <c r="D109" s="249"/>
      <c r="E109" s="249"/>
      <c r="G109" s="251"/>
      <c r="H109" s="579"/>
      <c r="I109" s="494"/>
      <c r="J109" s="358"/>
      <c r="K109" s="358"/>
      <c r="L109" s="568"/>
      <c r="M109" s="568"/>
      <c r="N109" s="568"/>
      <c r="O109" s="568"/>
      <c r="P109" s="568"/>
      <c r="Q109" s="568"/>
      <c r="R109" s="358"/>
      <c r="S109" s="358"/>
      <c r="T109" s="358"/>
      <c r="U109" s="358"/>
      <c r="V109" s="358"/>
      <c r="W109" s="359"/>
      <c r="X109" s="252"/>
      <c r="AC109" s="249"/>
    </row>
    <row r="110" spans="1:29" ht="35.25" customHeight="1" thickBot="1" x14ac:dyDescent="0.4">
      <c r="A110" s="249"/>
      <c r="B110" s="249"/>
      <c r="C110" s="249"/>
      <c r="D110" s="249"/>
      <c r="E110" s="249"/>
      <c r="G110" s="251"/>
      <c r="H110" s="579"/>
      <c r="I110" s="305">
        <v>16</v>
      </c>
      <c r="J110" s="577" t="s">
        <v>410</v>
      </c>
      <c r="K110" s="577"/>
      <c r="L110" s="577"/>
      <c r="M110" s="577"/>
      <c r="N110" s="577"/>
      <c r="O110" s="577"/>
      <c r="P110" s="577"/>
      <c r="Q110" s="577"/>
      <c r="R110" s="577"/>
      <c r="S110" s="577"/>
      <c r="T110" s="577"/>
      <c r="U110" s="577"/>
      <c r="V110" s="577"/>
      <c r="W110" s="578"/>
      <c r="X110" s="252"/>
      <c r="AC110" s="249"/>
    </row>
    <row r="111" spans="1:29" ht="36.75" customHeight="1" thickBot="1" x14ac:dyDescent="0.4">
      <c r="A111" s="249"/>
      <c r="B111" s="249"/>
      <c r="C111" s="249"/>
      <c r="D111" s="249"/>
      <c r="E111" s="249"/>
      <c r="G111" s="251"/>
      <c r="H111" s="579"/>
      <c r="I111" s="301"/>
      <c r="J111" s="495"/>
      <c r="K111" s="495"/>
      <c r="L111" s="495"/>
      <c r="M111" s="605" t="s">
        <v>411</v>
      </c>
      <c r="N111" s="606"/>
      <c r="O111" s="437"/>
      <c r="P111" s="304"/>
      <c r="Q111" s="495"/>
      <c r="R111" s="317"/>
      <c r="S111" s="304"/>
      <c r="T111" s="318"/>
      <c r="U111" s="318"/>
      <c r="V111" s="304"/>
      <c r="W111" s="300"/>
      <c r="X111" s="252"/>
      <c r="AC111" s="249"/>
    </row>
    <row r="112" spans="1:29" ht="20.5" customHeight="1" thickBot="1" x14ac:dyDescent="0.5">
      <c r="A112" s="249"/>
      <c r="B112" s="249"/>
      <c r="C112" s="249"/>
      <c r="D112" s="249"/>
      <c r="E112" s="249"/>
      <c r="G112" s="251"/>
      <c r="H112" s="579"/>
      <c r="I112" s="301"/>
      <c r="J112" s="585" t="s">
        <v>21</v>
      </c>
      <c r="K112" s="585"/>
      <c r="L112" s="585"/>
      <c r="M112" s="565"/>
      <c r="N112" s="566"/>
      <c r="O112" s="304"/>
      <c r="P112" s="304"/>
      <c r="Q112" s="313"/>
      <c r="R112" s="317"/>
      <c r="S112" s="304"/>
      <c r="T112" s="304"/>
      <c r="U112" s="304"/>
      <c r="V112" s="304"/>
      <c r="W112" s="300"/>
      <c r="X112" s="252"/>
      <c r="AC112" s="249"/>
    </row>
    <row r="113" spans="1:29" ht="18.649999999999999" customHeight="1" thickBot="1" x14ac:dyDescent="0.5">
      <c r="A113" s="249"/>
      <c r="B113" s="249"/>
      <c r="C113" s="249"/>
      <c r="D113" s="249"/>
      <c r="E113" s="249"/>
      <c r="G113" s="251"/>
      <c r="H113" s="579"/>
      <c r="I113" s="301"/>
      <c r="J113" s="585" t="s">
        <v>23</v>
      </c>
      <c r="K113" s="585"/>
      <c r="L113" s="585"/>
      <c r="M113" s="565"/>
      <c r="N113" s="566"/>
      <c r="O113" s="304"/>
      <c r="P113" s="304"/>
      <c r="Q113" s="313"/>
      <c r="R113" s="317"/>
      <c r="S113" s="304"/>
      <c r="T113" s="304"/>
      <c r="U113" s="304"/>
      <c r="V113" s="304"/>
      <c r="W113" s="300"/>
      <c r="X113" s="252"/>
      <c r="AC113" s="249"/>
    </row>
    <row r="114" spans="1:29" ht="20.149999999999999" customHeight="1" thickBot="1" x14ac:dyDescent="0.5">
      <c r="A114" s="249"/>
      <c r="B114" s="249"/>
      <c r="C114" s="249"/>
      <c r="D114" s="249"/>
      <c r="E114" s="249"/>
      <c r="G114" s="251"/>
      <c r="H114" s="579"/>
      <c r="I114" s="301"/>
      <c r="J114" s="585" t="s">
        <v>24</v>
      </c>
      <c r="K114" s="585"/>
      <c r="L114" s="585"/>
      <c r="M114" s="565"/>
      <c r="N114" s="566"/>
      <c r="O114" s="304"/>
      <c r="P114" s="304"/>
      <c r="Q114" s="313"/>
      <c r="R114" s="317"/>
      <c r="S114" s="304"/>
      <c r="T114" s="304"/>
      <c r="U114" s="304"/>
      <c r="V114" s="304"/>
      <c r="W114" s="300"/>
      <c r="X114" s="252"/>
      <c r="AC114" s="249"/>
    </row>
    <row r="115" spans="1:29" ht="18" customHeight="1" thickBot="1" x14ac:dyDescent="0.5">
      <c r="A115" s="249"/>
      <c r="B115" s="249"/>
      <c r="C115" s="249"/>
      <c r="D115" s="249"/>
      <c r="E115" s="249"/>
      <c r="G115" s="251"/>
      <c r="H115" s="579"/>
      <c r="I115" s="301"/>
      <c r="J115" s="585" t="s">
        <v>25</v>
      </c>
      <c r="K115" s="585"/>
      <c r="L115" s="585"/>
      <c r="M115" s="565"/>
      <c r="N115" s="566"/>
      <c r="O115" s="304"/>
      <c r="P115" s="304"/>
      <c r="Q115" s="313"/>
      <c r="R115" s="317"/>
      <c r="S115" s="304"/>
      <c r="T115" s="304"/>
      <c r="U115" s="304"/>
      <c r="V115" s="304"/>
      <c r="W115" s="300"/>
      <c r="X115" s="252"/>
      <c r="AC115" s="249"/>
    </row>
    <row r="116" spans="1:29" x14ac:dyDescent="0.35">
      <c r="A116" s="249"/>
      <c r="B116" s="249"/>
      <c r="C116" s="249"/>
      <c r="D116" s="249"/>
      <c r="E116" s="249"/>
      <c r="G116" s="251"/>
      <c r="H116" s="579"/>
      <c r="I116" s="301"/>
      <c r="J116" s="298"/>
      <c r="K116" s="298"/>
      <c r="L116" s="567"/>
      <c r="M116" s="567"/>
      <c r="N116" s="567"/>
      <c r="O116" s="567"/>
      <c r="P116" s="567"/>
      <c r="Q116" s="567"/>
      <c r="R116" s="298"/>
      <c r="S116" s="298"/>
      <c r="T116" s="298"/>
      <c r="U116" s="298"/>
      <c r="V116" s="298"/>
      <c r="W116" s="299"/>
      <c r="X116" s="252"/>
      <c r="AC116" s="249"/>
    </row>
    <row r="117" spans="1:29" ht="39" customHeight="1" x14ac:dyDescent="0.35">
      <c r="A117" s="249"/>
      <c r="B117" s="249"/>
      <c r="C117" s="249"/>
      <c r="D117" s="249"/>
      <c r="E117" s="249"/>
      <c r="G117" s="251"/>
      <c r="H117" s="579"/>
      <c r="I117" s="360">
        <v>17</v>
      </c>
      <c r="J117" s="563" t="s">
        <v>513</v>
      </c>
      <c r="K117" s="563"/>
      <c r="L117" s="563"/>
      <c r="M117" s="563"/>
      <c r="N117" s="563"/>
      <c r="O117" s="563"/>
      <c r="P117" s="563"/>
      <c r="Q117" s="563"/>
      <c r="R117" s="563"/>
      <c r="S117" s="563"/>
      <c r="T117" s="563"/>
      <c r="U117" s="563"/>
      <c r="V117" s="563"/>
      <c r="W117" s="564"/>
      <c r="X117" s="252"/>
      <c r="AC117" s="249"/>
    </row>
    <row r="118" spans="1:29" ht="19.5" hidden="1" customHeight="1" x14ac:dyDescent="0.35">
      <c r="A118" s="249"/>
      <c r="B118" s="249"/>
      <c r="C118" s="249"/>
      <c r="D118" s="249"/>
      <c r="E118" s="249"/>
      <c r="G118" s="251"/>
      <c r="H118" s="579"/>
      <c r="I118" s="494"/>
      <c r="J118" s="563"/>
      <c r="K118" s="563"/>
      <c r="L118" s="563"/>
      <c r="M118" s="563"/>
      <c r="N118" s="563"/>
      <c r="O118" s="563"/>
      <c r="P118" s="563"/>
      <c r="Q118" s="563"/>
      <c r="R118" s="563"/>
      <c r="S118" s="563"/>
      <c r="T118" s="563"/>
      <c r="U118" s="563"/>
      <c r="V118" s="563"/>
      <c r="W118" s="564"/>
      <c r="X118" s="252"/>
      <c r="AC118" s="249"/>
    </row>
    <row r="119" spans="1:29" ht="57" hidden="1" customHeight="1" x14ac:dyDescent="0.35">
      <c r="A119" s="249"/>
      <c r="B119" s="249"/>
      <c r="C119" s="249"/>
      <c r="D119" s="249"/>
      <c r="E119" s="249"/>
      <c r="G119" s="251"/>
      <c r="H119" s="579"/>
      <c r="I119" s="494"/>
      <c r="J119" s="593"/>
      <c r="K119" s="593"/>
      <c r="L119" s="593"/>
      <c r="M119" s="593"/>
      <c r="N119" s="593"/>
      <c r="O119" s="593"/>
      <c r="P119" s="593"/>
      <c r="Q119" s="593"/>
      <c r="R119" s="593"/>
      <c r="S119" s="593"/>
      <c r="T119" s="593"/>
      <c r="U119" s="593"/>
      <c r="V119" s="593"/>
      <c r="W119" s="602"/>
      <c r="X119" s="252"/>
      <c r="AC119" s="249"/>
    </row>
    <row r="120" spans="1:29" ht="18.5" hidden="1" x14ac:dyDescent="0.35">
      <c r="A120" s="249"/>
      <c r="B120" s="249"/>
      <c r="C120" s="249"/>
      <c r="D120" s="249"/>
      <c r="E120" s="249"/>
      <c r="G120" s="251"/>
      <c r="H120" s="579"/>
      <c r="I120" s="494"/>
      <c r="J120" s="593"/>
      <c r="K120" s="593"/>
      <c r="L120" s="593"/>
      <c r="M120" s="593"/>
      <c r="N120" s="593"/>
      <c r="O120" s="593"/>
      <c r="P120" s="593"/>
      <c r="Q120" s="593"/>
      <c r="R120" s="593"/>
      <c r="S120" s="593"/>
      <c r="T120" s="593"/>
      <c r="U120" s="593"/>
      <c r="V120" s="593"/>
      <c r="W120" s="602"/>
      <c r="X120" s="252"/>
      <c r="AC120" s="249"/>
    </row>
    <row r="121" spans="1:29" ht="61.5" hidden="1" customHeight="1" x14ac:dyDescent="0.35">
      <c r="A121" s="249"/>
      <c r="B121" s="249"/>
      <c r="C121" s="249"/>
      <c r="D121" s="249"/>
      <c r="E121" s="249"/>
      <c r="G121" s="251"/>
      <c r="H121" s="579"/>
      <c r="I121" s="494"/>
      <c r="J121" s="593"/>
      <c r="K121" s="593"/>
      <c r="L121" s="593"/>
      <c r="M121" s="593"/>
      <c r="N121" s="593"/>
      <c r="O121" s="593"/>
      <c r="P121" s="593"/>
      <c r="Q121" s="593"/>
      <c r="R121" s="593"/>
      <c r="S121" s="593"/>
      <c r="T121" s="593"/>
      <c r="U121" s="593"/>
      <c r="V121" s="593"/>
      <c r="W121" s="602"/>
      <c r="X121" s="252"/>
      <c r="AC121" s="249"/>
    </row>
    <row r="122" spans="1:29" ht="15" thickBot="1" x14ac:dyDescent="0.4">
      <c r="A122" s="249"/>
      <c r="B122" s="249"/>
      <c r="C122" s="249"/>
      <c r="D122" s="249"/>
      <c r="E122" s="249"/>
      <c r="G122" s="251"/>
      <c r="H122" s="579"/>
      <c r="I122" s="494"/>
      <c r="J122" s="491"/>
      <c r="K122" s="363"/>
      <c r="L122" s="363"/>
      <c r="M122" s="491"/>
      <c r="N122" s="491"/>
      <c r="O122" s="491"/>
      <c r="P122" s="491"/>
      <c r="Q122" s="491"/>
      <c r="R122" s="491"/>
      <c r="S122" s="363"/>
      <c r="T122" s="363"/>
      <c r="U122" s="363"/>
      <c r="V122" s="363"/>
      <c r="W122" s="364"/>
      <c r="X122" s="252"/>
      <c r="AC122" s="249"/>
    </row>
    <row r="123" spans="1:29" ht="19" thickBot="1" x14ac:dyDescent="0.5">
      <c r="A123" s="249"/>
      <c r="B123" s="249"/>
      <c r="C123" s="249"/>
      <c r="D123" s="249"/>
      <c r="E123" s="249"/>
      <c r="G123" s="251"/>
      <c r="H123" s="579"/>
      <c r="I123" s="494"/>
      <c r="J123" s="565"/>
      <c r="K123" s="566"/>
      <c r="L123" s="363"/>
      <c r="M123" s="491"/>
      <c r="N123" s="491"/>
      <c r="O123" s="491"/>
      <c r="P123" s="491"/>
      <c r="Q123" s="491"/>
      <c r="R123" s="363"/>
      <c r="S123" s="363"/>
      <c r="T123" s="363"/>
      <c r="U123" s="363"/>
      <c r="V123" s="363"/>
      <c r="W123" s="364"/>
      <c r="X123" s="252"/>
      <c r="AC123" s="249"/>
    </row>
    <row r="124" spans="1:29" ht="15" thickBot="1" x14ac:dyDescent="0.4">
      <c r="A124" s="249"/>
      <c r="B124" s="249"/>
      <c r="C124" s="249"/>
      <c r="D124" s="249"/>
      <c r="E124" s="249"/>
      <c r="G124" s="251"/>
      <c r="H124" s="580"/>
      <c r="I124" s="374"/>
      <c r="J124" s="375"/>
      <c r="K124" s="375"/>
      <c r="L124" s="608"/>
      <c r="M124" s="608"/>
      <c r="N124" s="608"/>
      <c r="O124" s="608"/>
      <c r="P124" s="608"/>
      <c r="Q124" s="608"/>
      <c r="R124" s="375"/>
      <c r="S124" s="375"/>
      <c r="T124" s="375"/>
      <c r="U124" s="375"/>
      <c r="V124" s="375"/>
      <c r="W124" s="505"/>
      <c r="X124" s="252"/>
      <c r="AC124" s="249"/>
    </row>
    <row r="125" spans="1:29" ht="3" customHeight="1" x14ac:dyDescent="0.35">
      <c r="A125" s="249"/>
      <c r="B125" s="249"/>
      <c r="C125" s="249"/>
      <c r="D125" s="249"/>
      <c r="E125" s="249"/>
      <c r="G125" s="251"/>
      <c r="H125" s="506"/>
      <c r="I125" s="507"/>
      <c r="J125" s="507"/>
      <c r="K125" s="507"/>
      <c r="L125" s="507"/>
      <c r="M125" s="507"/>
      <c r="N125" s="507"/>
      <c r="O125" s="507"/>
      <c r="P125" s="507"/>
      <c r="Q125" s="507"/>
      <c r="R125" s="507"/>
      <c r="S125" s="507"/>
      <c r="T125" s="507"/>
      <c r="U125" s="507"/>
      <c r="V125" s="507"/>
      <c r="W125" s="507"/>
      <c r="X125" s="252"/>
      <c r="AC125" s="249"/>
    </row>
    <row r="126" spans="1:29" ht="56.25" customHeight="1" x14ac:dyDescent="0.35">
      <c r="A126" s="249"/>
      <c r="B126" s="249"/>
      <c r="C126" s="249"/>
      <c r="D126" s="249"/>
      <c r="E126" s="249"/>
      <c r="G126" s="251"/>
      <c r="H126" s="607" t="s">
        <v>557</v>
      </c>
      <c r="I126" s="303"/>
      <c r="J126" s="577" t="s">
        <v>412</v>
      </c>
      <c r="K126" s="577"/>
      <c r="L126" s="577"/>
      <c r="M126" s="577"/>
      <c r="N126" s="577"/>
      <c r="O126" s="577"/>
      <c r="P126" s="577"/>
      <c r="Q126" s="577"/>
      <c r="R126" s="577"/>
      <c r="S126" s="577"/>
      <c r="T126" s="577"/>
      <c r="U126" s="577"/>
      <c r="V126" s="577"/>
      <c r="W126" s="577"/>
      <c r="X126" s="252"/>
      <c r="AC126" s="249"/>
    </row>
    <row r="127" spans="1:29" ht="6.75" customHeight="1" x14ac:dyDescent="0.35">
      <c r="A127" s="249"/>
      <c r="B127" s="249"/>
      <c r="C127" s="249"/>
      <c r="D127" s="249"/>
      <c r="E127" s="249"/>
      <c r="G127" s="251"/>
      <c r="H127" s="607"/>
      <c r="I127" s="301"/>
      <c r="J127" s="577"/>
      <c r="K127" s="577"/>
      <c r="L127" s="577"/>
      <c r="M127" s="577"/>
      <c r="N127" s="577"/>
      <c r="O127" s="577"/>
      <c r="P127" s="577"/>
      <c r="Q127" s="577"/>
      <c r="R127" s="577"/>
      <c r="S127" s="577"/>
      <c r="T127" s="577"/>
      <c r="U127" s="577"/>
      <c r="V127" s="577"/>
      <c r="W127" s="577"/>
      <c r="X127" s="252"/>
      <c r="AC127" s="249"/>
    </row>
    <row r="128" spans="1:29" ht="41.25" hidden="1" customHeight="1" x14ac:dyDescent="0.35">
      <c r="A128" s="249"/>
      <c r="B128" s="249"/>
      <c r="C128" s="249"/>
      <c r="D128" s="249"/>
      <c r="E128" s="249"/>
      <c r="G128" s="251"/>
      <c r="H128" s="607"/>
      <c r="I128" s="301"/>
      <c r="J128" s="585" t="s">
        <v>35</v>
      </c>
      <c r="K128" s="585"/>
      <c r="L128" s="585"/>
      <c r="M128" s="585"/>
      <c r="N128" s="585"/>
      <c r="O128" s="585"/>
      <c r="P128" s="585"/>
      <c r="Q128" s="585"/>
      <c r="R128" s="585"/>
      <c r="S128" s="585"/>
      <c r="T128" s="585"/>
      <c r="U128" s="585"/>
      <c r="V128" s="585"/>
      <c r="W128" s="585"/>
      <c r="X128" s="252"/>
      <c r="AC128" s="249"/>
    </row>
    <row r="129" spans="1:29" ht="20.25" hidden="1" customHeight="1" x14ac:dyDescent="0.35">
      <c r="A129" s="249"/>
      <c r="B129" s="249"/>
      <c r="C129" s="249"/>
      <c r="D129" s="249"/>
      <c r="E129" s="249"/>
      <c r="G129" s="251"/>
      <c r="H129" s="607"/>
      <c r="I129" s="301"/>
      <c r="J129" s="585" t="s">
        <v>15</v>
      </c>
      <c r="K129" s="585"/>
      <c r="L129" s="585"/>
      <c r="M129" s="585"/>
      <c r="N129" s="585"/>
      <c r="O129" s="585"/>
      <c r="P129" s="585"/>
      <c r="Q129" s="585"/>
      <c r="R129" s="585"/>
      <c r="S129" s="585"/>
      <c r="T129" s="585"/>
      <c r="U129" s="585"/>
      <c r="V129" s="585"/>
      <c r="W129" s="585"/>
      <c r="X129" s="252"/>
      <c r="AC129" s="249"/>
    </row>
    <row r="130" spans="1:29" ht="37.5" hidden="1" customHeight="1" x14ac:dyDescent="0.35">
      <c r="A130" s="249"/>
      <c r="B130" s="249"/>
      <c r="C130" s="249"/>
      <c r="D130" s="249"/>
      <c r="E130" s="249"/>
      <c r="G130" s="251"/>
      <c r="H130" s="607"/>
      <c r="I130" s="301"/>
      <c r="J130" s="585" t="s">
        <v>36</v>
      </c>
      <c r="K130" s="585"/>
      <c r="L130" s="585"/>
      <c r="M130" s="585"/>
      <c r="N130" s="585"/>
      <c r="O130" s="585"/>
      <c r="P130" s="585"/>
      <c r="Q130" s="585"/>
      <c r="R130" s="585"/>
      <c r="S130" s="585"/>
      <c r="T130" s="585"/>
      <c r="U130" s="585"/>
      <c r="V130" s="585"/>
      <c r="W130" s="585"/>
      <c r="X130" s="252"/>
      <c r="AC130" s="249"/>
    </row>
    <row r="131" spans="1:29" hidden="1" x14ac:dyDescent="0.35">
      <c r="A131" s="249"/>
      <c r="B131" s="249"/>
      <c r="C131" s="249"/>
      <c r="D131" s="249"/>
      <c r="E131" s="249"/>
      <c r="G131" s="251"/>
      <c r="H131" s="607"/>
      <c r="I131" s="301"/>
      <c r="J131" s="301"/>
      <c r="K131" s="301"/>
      <c r="L131" s="301"/>
      <c r="M131" s="301"/>
      <c r="N131" s="301"/>
      <c r="O131" s="301"/>
      <c r="P131" s="301"/>
      <c r="Q131" s="301"/>
      <c r="R131" s="301"/>
      <c r="S131" s="301"/>
      <c r="T131" s="301"/>
      <c r="U131" s="301"/>
      <c r="V131" s="301"/>
      <c r="W131" s="301"/>
      <c r="X131" s="252"/>
      <c r="AC131" s="249"/>
    </row>
    <row r="132" spans="1:29" hidden="1" x14ac:dyDescent="0.35">
      <c r="A132" s="249"/>
      <c r="B132" s="249"/>
      <c r="C132" s="249"/>
      <c r="D132" s="249"/>
      <c r="E132" s="249"/>
      <c r="G132" s="251"/>
      <c r="H132" s="607"/>
      <c r="I132" s="301"/>
      <c r="J132" s="301"/>
      <c r="K132" s="301"/>
      <c r="L132" s="301"/>
      <c r="M132" s="301"/>
      <c r="N132" s="301"/>
      <c r="O132" s="301"/>
      <c r="P132" s="301"/>
      <c r="Q132" s="301"/>
      <c r="R132" s="301"/>
      <c r="S132" s="301"/>
      <c r="T132" s="301"/>
      <c r="U132" s="301"/>
      <c r="V132" s="301"/>
      <c r="W132" s="301"/>
      <c r="X132" s="252"/>
      <c r="AC132" s="249"/>
    </row>
    <row r="133" spans="1:29" ht="40" customHeight="1" x14ac:dyDescent="0.35">
      <c r="A133" s="249"/>
      <c r="B133" s="249"/>
      <c r="C133" s="249"/>
      <c r="D133" s="249"/>
      <c r="E133" s="249"/>
      <c r="G133" s="251"/>
      <c r="H133" s="607"/>
      <c r="I133" s="301"/>
      <c r="J133" s="577" t="s">
        <v>514</v>
      </c>
      <c r="K133" s="577"/>
      <c r="L133" s="577"/>
      <c r="M133" s="577"/>
      <c r="N133" s="577"/>
      <c r="O133" s="577"/>
      <c r="P133" s="577"/>
      <c r="Q133" s="577"/>
      <c r="R133" s="577"/>
      <c r="S133" s="577"/>
      <c r="T133" s="577"/>
      <c r="U133" s="577"/>
      <c r="V133" s="577"/>
      <c r="W133" s="577"/>
      <c r="X133" s="252"/>
      <c r="AC133" s="249"/>
    </row>
    <row r="134" spans="1:29" x14ac:dyDescent="0.35">
      <c r="A134" s="249"/>
      <c r="B134" s="249"/>
      <c r="C134" s="249"/>
      <c r="D134" s="249"/>
      <c r="E134" s="249"/>
      <c r="G134" s="251"/>
      <c r="H134" s="607"/>
      <c r="I134" s="301"/>
      <c r="J134" s="310"/>
      <c r="K134" s="310"/>
      <c r="L134" s="310"/>
      <c r="M134" s="310"/>
      <c r="N134" s="310"/>
      <c r="O134" s="310"/>
      <c r="P134" s="310"/>
      <c r="Q134" s="310"/>
      <c r="R134" s="310"/>
      <c r="S134" s="310"/>
      <c r="T134" s="310"/>
      <c r="U134" s="310"/>
      <c r="V134" s="310"/>
      <c r="W134" s="316"/>
      <c r="X134" s="252"/>
      <c r="AC134" s="249"/>
    </row>
    <row r="135" spans="1:29" ht="18.5" x14ac:dyDescent="0.35">
      <c r="A135" s="249"/>
      <c r="B135" s="249"/>
      <c r="C135" s="249"/>
      <c r="D135" s="249"/>
      <c r="E135" s="249"/>
      <c r="G135" s="251"/>
      <c r="H135" s="607"/>
      <c r="I135" s="360">
        <v>18</v>
      </c>
      <c r="J135" s="563" t="s">
        <v>515</v>
      </c>
      <c r="K135" s="563"/>
      <c r="L135" s="563"/>
      <c r="M135" s="563"/>
      <c r="N135" s="563"/>
      <c r="O135" s="563"/>
      <c r="P135" s="563"/>
      <c r="Q135" s="563"/>
      <c r="R135" s="563"/>
      <c r="S135" s="563"/>
      <c r="T135" s="563"/>
      <c r="U135" s="563"/>
      <c r="V135" s="563"/>
      <c r="W135" s="563"/>
      <c r="X135" s="252"/>
      <c r="AC135" s="249"/>
    </row>
    <row r="136" spans="1:29" ht="5.25" customHeight="1" thickBot="1" x14ac:dyDescent="0.4">
      <c r="A136" s="249"/>
      <c r="B136" s="249"/>
      <c r="C136" s="249"/>
      <c r="D136" s="249"/>
      <c r="E136" s="249"/>
      <c r="G136" s="251"/>
      <c r="H136" s="607"/>
      <c r="I136" s="362"/>
      <c r="J136" s="362"/>
      <c r="K136" s="362"/>
      <c r="L136" s="362"/>
      <c r="M136" s="362"/>
      <c r="N136" s="362"/>
      <c r="O136" s="362"/>
      <c r="P136" s="362"/>
      <c r="Q136" s="362"/>
      <c r="R136" s="362"/>
      <c r="S136" s="362"/>
      <c r="T136" s="362"/>
      <c r="U136" s="362"/>
      <c r="V136" s="362"/>
      <c r="W136" s="362"/>
      <c r="X136" s="252"/>
      <c r="AC136" s="249"/>
    </row>
    <row r="137" spans="1:29" ht="15" hidden="1" customHeight="1" x14ac:dyDescent="0.45">
      <c r="A137" s="249"/>
      <c r="B137" s="249"/>
      <c r="C137" s="249"/>
      <c r="D137" s="249"/>
      <c r="E137" s="249"/>
      <c r="G137" s="251"/>
      <c r="H137" s="607"/>
      <c r="I137" s="494"/>
      <c r="J137" s="600" t="s">
        <v>19</v>
      </c>
      <c r="K137" s="600"/>
      <c r="L137" s="600"/>
      <c r="M137" s="600"/>
      <c r="N137" s="600"/>
      <c r="O137" s="600"/>
      <c r="P137" s="600"/>
      <c r="Q137" s="600"/>
      <c r="R137" s="600"/>
      <c r="S137" s="600"/>
      <c r="T137" s="600"/>
      <c r="U137" s="600"/>
      <c r="V137" s="600"/>
      <c r="W137" s="600"/>
      <c r="X137" s="252"/>
      <c r="AC137" s="249"/>
    </row>
    <row r="138" spans="1:29" ht="15" hidden="1" thickBot="1" x14ac:dyDescent="0.4">
      <c r="A138" s="249"/>
      <c r="B138" s="249"/>
      <c r="C138" s="249"/>
      <c r="D138" s="249"/>
      <c r="E138" s="249"/>
      <c r="G138" s="251"/>
      <c r="H138" s="607"/>
      <c r="I138" s="494"/>
      <c r="J138" s="494"/>
      <c r="K138" s="494"/>
      <c r="L138" s="494"/>
      <c r="M138" s="494"/>
      <c r="N138" s="494"/>
      <c r="O138" s="494"/>
      <c r="P138" s="494"/>
      <c r="Q138" s="494"/>
      <c r="R138" s="494"/>
      <c r="S138" s="494"/>
      <c r="T138" s="494"/>
      <c r="U138" s="494"/>
      <c r="V138" s="494"/>
      <c r="W138" s="494"/>
      <c r="X138" s="252"/>
      <c r="AC138" s="249"/>
    </row>
    <row r="139" spans="1:29" ht="19" thickBot="1" x14ac:dyDescent="0.5">
      <c r="A139" s="249"/>
      <c r="B139" s="249"/>
      <c r="C139" s="249"/>
      <c r="D139" s="249"/>
      <c r="E139" s="249"/>
      <c r="G139" s="251"/>
      <c r="H139" s="607"/>
      <c r="I139" s="494"/>
      <c r="J139" s="565"/>
      <c r="K139" s="566"/>
      <c r="L139" s="494"/>
      <c r="M139" s="494"/>
      <c r="N139" s="494"/>
      <c r="O139" s="494"/>
      <c r="P139" s="494"/>
      <c r="Q139" s="494"/>
      <c r="R139" s="494"/>
      <c r="S139" s="494"/>
      <c r="T139" s="494"/>
      <c r="U139" s="494"/>
      <c r="V139" s="494"/>
      <c r="W139" s="494"/>
      <c r="X139" s="252"/>
      <c r="AC139" s="249"/>
    </row>
    <row r="140" spans="1:29" ht="15.65" customHeight="1" x14ac:dyDescent="0.35">
      <c r="A140" s="249"/>
      <c r="B140" s="249"/>
      <c r="C140" s="249"/>
      <c r="D140" s="249"/>
      <c r="E140" s="249"/>
      <c r="G140" s="251"/>
      <c r="H140" s="607"/>
      <c r="I140" s="494"/>
      <c r="J140" s="494"/>
      <c r="K140" s="494"/>
      <c r="L140" s="494"/>
      <c r="M140" s="494"/>
      <c r="N140" s="494"/>
      <c r="O140" s="494"/>
      <c r="P140" s="494"/>
      <c r="Q140" s="494"/>
      <c r="R140" s="494"/>
      <c r="S140" s="494"/>
      <c r="T140" s="494"/>
      <c r="U140" s="494"/>
      <c r="V140" s="494"/>
      <c r="W140" s="494"/>
      <c r="X140" s="252"/>
      <c r="AC140" s="249"/>
    </row>
    <row r="141" spans="1:29" ht="15.65" customHeight="1" x14ac:dyDescent="0.45">
      <c r="A141" s="249"/>
      <c r="B141" s="249"/>
      <c r="C141" s="249"/>
      <c r="D141" s="249"/>
      <c r="E141" s="249"/>
      <c r="G141" s="251"/>
      <c r="H141" s="607"/>
      <c r="I141" s="494"/>
      <c r="J141" s="600" t="s">
        <v>413</v>
      </c>
      <c r="K141" s="600"/>
      <c r="L141" s="600"/>
      <c r="M141" s="600"/>
      <c r="N141" s="600"/>
      <c r="O141" s="600"/>
      <c r="P141" s="600"/>
      <c r="Q141" s="600"/>
      <c r="R141" s="600"/>
      <c r="S141" s="600"/>
      <c r="T141" s="600"/>
      <c r="U141" s="600"/>
      <c r="V141" s="600"/>
      <c r="W141" s="600"/>
      <c r="X141" s="252"/>
      <c r="AC141" s="249"/>
    </row>
    <row r="142" spans="1:29" ht="15" thickBot="1" x14ac:dyDescent="0.4">
      <c r="A142" s="249"/>
      <c r="B142" s="249"/>
      <c r="C142" s="249"/>
      <c r="D142" s="249"/>
      <c r="E142" s="249"/>
      <c r="G142" s="251"/>
      <c r="H142" s="607"/>
      <c r="I142" s="494"/>
      <c r="J142" s="494"/>
      <c r="K142" s="494"/>
      <c r="L142" s="494"/>
      <c r="M142" s="494"/>
      <c r="N142" s="494"/>
      <c r="O142" s="494"/>
      <c r="P142" s="494"/>
      <c r="Q142" s="494"/>
      <c r="R142" s="494"/>
      <c r="S142" s="494"/>
      <c r="T142" s="494"/>
      <c r="U142" s="494"/>
      <c r="V142" s="494"/>
      <c r="W142" s="494"/>
      <c r="X142" s="252"/>
      <c r="AC142" s="249"/>
    </row>
    <row r="143" spans="1:29" ht="19" thickBot="1" x14ac:dyDescent="0.5">
      <c r="A143" s="249"/>
      <c r="B143" s="249"/>
      <c r="C143" s="249"/>
      <c r="D143" s="249"/>
      <c r="E143" s="249"/>
      <c r="G143" s="251"/>
      <c r="H143" s="607"/>
      <c r="I143" s="494"/>
      <c r="J143" s="565"/>
      <c r="K143" s="566"/>
      <c r="L143" s="494"/>
      <c r="M143" s="494"/>
      <c r="N143" s="494"/>
      <c r="O143" s="494"/>
      <c r="P143" s="494"/>
      <c r="Q143" s="494"/>
      <c r="R143" s="494"/>
      <c r="S143" s="494"/>
      <c r="T143" s="494"/>
      <c r="U143" s="494"/>
      <c r="V143" s="494"/>
      <c r="W143" s="494"/>
      <c r="X143" s="252"/>
      <c r="AC143" s="249"/>
    </row>
    <row r="144" spans="1:29" x14ac:dyDescent="0.35">
      <c r="A144" s="249"/>
      <c r="B144" s="249"/>
      <c r="C144" s="249"/>
      <c r="D144" s="249"/>
      <c r="E144" s="249"/>
      <c r="G144" s="251"/>
      <c r="H144" s="607"/>
      <c r="I144" s="494"/>
      <c r="J144" s="494"/>
      <c r="K144" s="494"/>
      <c r="L144" s="494"/>
      <c r="M144" s="494"/>
      <c r="N144" s="494"/>
      <c r="O144" s="494"/>
      <c r="P144" s="494"/>
      <c r="Q144" s="494"/>
      <c r="R144" s="494"/>
      <c r="S144" s="494"/>
      <c r="T144" s="494"/>
      <c r="U144" s="494"/>
      <c r="V144" s="494"/>
      <c r="W144" s="494"/>
      <c r="X144" s="252"/>
      <c r="AC144" s="249"/>
    </row>
    <row r="145" spans="1:29" ht="43.5" customHeight="1" x14ac:dyDescent="0.35">
      <c r="A145" s="249"/>
      <c r="B145" s="249"/>
      <c r="C145" s="249"/>
      <c r="D145" s="249"/>
      <c r="E145" s="249"/>
      <c r="G145" s="251"/>
      <c r="H145" s="607"/>
      <c r="I145" s="494"/>
      <c r="J145" s="563" t="s">
        <v>516</v>
      </c>
      <c r="K145" s="563"/>
      <c r="L145" s="563"/>
      <c r="M145" s="563"/>
      <c r="N145" s="563"/>
      <c r="O145" s="563"/>
      <c r="P145" s="563"/>
      <c r="Q145" s="563"/>
      <c r="R145" s="563"/>
      <c r="S145" s="563"/>
      <c r="T145" s="563"/>
      <c r="U145" s="563"/>
      <c r="V145" s="563"/>
      <c r="W145" s="563"/>
      <c r="X145" s="252"/>
      <c r="AC145" s="249"/>
    </row>
    <row r="146" spans="1:29" ht="18.5" x14ac:dyDescent="0.35">
      <c r="A146" s="249"/>
      <c r="B146" s="249"/>
      <c r="C146" s="249"/>
      <c r="D146" s="249"/>
      <c r="E146" s="249"/>
      <c r="G146" s="251"/>
      <c r="H146" s="607"/>
      <c r="I146" s="494"/>
      <c r="J146" s="593" t="s">
        <v>77</v>
      </c>
      <c r="K146" s="601"/>
      <c r="L146" s="601"/>
      <c r="M146" s="601"/>
      <c r="N146" s="601"/>
      <c r="O146" s="601"/>
      <c r="P146" s="601"/>
      <c r="Q146" s="601"/>
      <c r="R146" s="601"/>
      <c r="S146" s="601"/>
      <c r="T146" s="601"/>
      <c r="U146" s="601"/>
      <c r="V146" s="601"/>
      <c r="W146" s="601"/>
      <c r="X146" s="252"/>
      <c r="AC146" s="249"/>
    </row>
    <row r="147" spans="1:29" ht="18.5" x14ac:dyDescent="0.35">
      <c r="A147" s="249"/>
      <c r="B147" s="249"/>
      <c r="C147" s="249"/>
      <c r="D147" s="249"/>
      <c r="E147" s="249"/>
      <c r="G147" s="251"/>
      <c r="H147" s="607"/>
      <c r="I147" s="494"/>
      <c r="J147" s="593" t="s">
        <v>78</v>
      </c>
      <c r="K147" s="601"/>
      <c r="L147" s="601"/>
      <c r="M147" s="601"/>
      <c r="N147" s="601"/>
      <c r="O147" s="601"/>
      <c r="P147" s="601"/>
      <c r="Q147" s="601"/>
      <c r="R147" s="601"/>
      <c r="S147" s="601"/>
      <c r="T147" s="601"/>
      <c r="U147" s="601"/>
      <c r="V147" s="601"/>
      <c r="W147" s="601"/>
      <c r="X147" s="252"/>
      <c r="AC147" s="249"/>
    </row>
    <row r="148" spans="1:29" ht="18.5" x14ac:dyDescent="0.35">
      <c r="A148" s="249"/>
      <c r="B148" s="249"/>
      <c r="C148" s="249"/>
      <c r="D148" s="249"/>
      <c r="E148" s="249"/>
      <c r="G148" s="251"/>
      <c r="H148" s="607"/>
      <c r="I148" s="494"/>
      <c r="J148" s="593" t="s">
        <v>79</v>
      </c>
      <c r="K148" s="601"/>
      <c r="L148" s="601"/>
      <c r="M148" s="601"/>
      <c r="N148" s="601"/>
      <c r="O148" s="601"/>
      <c r="P148" s="601"/>
      <c r="Q148" s="601"/>
      <c r="R148" s="601"/>
      <c r="S148" s="601"/>
      <c r="T148" s="601"/>
      <c r="U148" s="601"/>
      <c r="V148" s="601"/>
      <c r="W148" s="601"/>
      <c r="X148" s="252"/>
      <c r="AC148" s="249"/>
    </row>
    <row r="149" spans="1:29" ht="18.5" x14ac:dyDescent="0.35">
      <c r="A149" s="249"/>
      <c r="B149" s="249"/>
      <c r="C149" s="249"/>
      <c r="D149" s="249"/>
      <c r="E149" s="249"/>
      <c r="G149" s="251"/>
      <c r="H149" s="607"/>
      <c r="I149" s="494"/>
      <c r="J149" s="593" t="s">
        <v>80</v>
      </c>
      <c r="K149" s="601"/>
      <c r="L149" s="601"/>
      <c r="M149" s="601"/>
      <c r="N149" s="601"/>
      <c r="O149" s="601"/>
      <c r="P149" s="601"/>
      <c r="Q149" s="601"/>
      <c r="R149" s="601"/>
      <c r="S149" s="601"/>
      <c r="T149" s="601"/>
      <c r="U149" s="601"/>
      <c r="V149" s="601"/>
      <c r="W149" s="601"/>
      <c r="X149" s="252"/>
      <c r="AC149" s="249"/>
    </row>
    <row r="150" spans="1:29" ht="18.5" x14ac:dyDescent="0.35">
      <c r="A150" s="249"/>
      <c r="B150" s="249"/>
      <c r="C150" s="249"/>
      <c r="D150" s="249"/>
      <c r="E150" s="249"/>
      <c r="G150" s="251"/>
      <c r="H150" s="607"/>
      <c r="I150" s="494"/>
      <c r="J150" s="593" t="s">
        <v>81</v>
      </c>
      <c r="K150" s="601"/>
      <c r="L150" s="601"/>
      <c r="M150" s="601"/>
      <c r="N150" s="601"/>
      <c r="O150" s="601"/>
      <c r="P150" s="601"/>
      <c r="Q150" s="601"/>
      <c r="R150" s="601"/>
      <c r="S150" s="601"/>
      <c r="T150" s="601"/>
      <c r="U150" s="601"/>
      <c r="V150" s="601"/>
      <c r="W150" s="601"/>
      <c r="X150" s="252"/>
      <c r="AC150" s="249"/>
    </row>
    <row r="151" spans="1:29" ht="15" thickBot="1" x14ac:dyDescent="0.4">
      <c r="A151" s="249"/>
      <c r="B151" s="249"/>
      <c r="C151" s="249"/>
      <c r="D151" s="249"/>
      <c r="E151" s="249"/>
      <c r="G151" s="251"/>
      <c r="H151" s="607"/>
      <c r="I151" s="494"/>
      <c r="J151" s="575"/>
      <c r="K151" s="610"/>
      <c r="L151" s="610"/>
      <c r="M151" s="610"/>
      <c r="N151" s="610"/>
      <c r="O151" s="610"/>
      <c r="P151" s="610"/>
      <c r="Q151" s="610"/>
      <c r="R151" s="610"/>
      <c r="S151" s="610"/>
      <c r="T151" s="610"/>
      <c r="U151" s="610"/>
      <c r="V151" s="610"/>
      <c r="W151" s="610"/>
      <c r="X151" s="252"/>
      <c r="AC151" s="249"/>
    </row>
    <row r="152" spans="1:29" ht="19" thickBot="1" x14ac:dyDescent="0.5">
      <c r="A152" s="249"/>
      <c r="B152" s="249"/>
      <c r="C152" s="249"/>
      <c r="D152" s="249"/>
      <c r="E152" s="249"/>
      <c r="G152" s="251"/>
      <c r="H152" s="607"/>
      <c r="I152" s="494"/>
      <c r="J152" s="565"/>
      <c r="K152" s="566"/>
      <c r="L152" s="594"/>
      <c r="M152" s="594"/>
      <c r="N152" s="594"/>
      <c r="O152" s="594"/>
      <c r="P152" s="594"/>
      <c r="Q152" s="594"/>
      <c r="R152" s="594"/>
      <c r="S152" s="594"/>
      <c r="T152" s="594"/>
      <c r="U152" s="594"/>
      <c r="V152" s="594"/>
      <c r="W152" s="594"/>
      <c r="X152" s="252"/>
      <c r="AC152" s="249"/>
    </row>
    <row r="153" spans="1:29" x14ac:dyDescent="0.35">
      <c r="A153" s="249"/>
      <c r="B153" s="249"/>
      <c r="C153" s="249"/>
      <c r="D153" s="249"/>
      <c r="E153" s="249"/>
      <c r="G153" s="251"/>
      <c r="H153" s="607"/>
      <c r="I153" s="494"/>
      <c r="J153" s="368"/>
      <c r="K153" s="368"/>
      <c r="L153" s="368"/>
      <c r="M153" s="368"/>
      <c r="N153" s="368"/>
      <c r="O153" s="368"/>
      <c r="P153" s="368"/>
      <c r="Q153" s="368"/>
      <c r="R153" s="368"/>
      <c r="S153" s="368"/>
      <c r="T153" s="368"/>
      <c r="U153" s="368"/>
      <c r="V153" s="368"/>
      <c r="W153" s="376"/>
      <c r="X153" s="252"/>
      <c r="AC153" s="249"/>
    </row>
    <row r="154" spans="1:29" ht="23.15" customHeight="1" x14ac:dyDescent="0.35">
      <c r="A154" s="249"/>
      <c r="B154" s="249"/>
      <c r="C154" s="249"/>
      <c r="D154" s="249"/>
      <c r="E154" s="249"/>
      <c r="G154" s="251"/>
      <c r="H154" s="607"/>
      <c r="I154" s="305">
        <v>19</v>
      </c>
      <c r="J154" s="577" t="s">
        <v>517</v>
      </c>
      <c r="K154" s="577"/>
      <c r="L154" s="577"/>
      <c r="M154" s="577"/>
      <c r="N154" s="577"/>
      <c r="O154" s="577"/>
      <c r="P154" s="577"/>
      <c r="Q154" s="577"/>
      <c r="R154" s="577"/>
      <c r="S154" s="577"/>
      <c r="T154" s="577"/>
      <c r="U154" s="577"/>
      <c r="V154" s="577"/>
      <c r="W154" s="577"/>
      <c r="X154" s="252"/>
      <c r="AC154" s="249"/>
    </row>
    <row r="155" spans="1:29" ht="10" customHeight="1" thickBot="1" x14ac:dyDescent="0.4">
      <c r="A155" s="249"/>
      <c r="B155" s="249"/>
      <c r="C155" s="249"/>
      <c r="D155" s="249"/>
      <c r="E155" s="249"/>
      <c r="G155" s="251"/>
      <c r="H155" s="607"/>
      <c r="I155" s="303"/>
      <c r="J155" s="303"/>
      <c r="K155" s="303"/>
      <c r="L155" s="303"/>
      <c r="M155" s="303"/>
      <c r="N155" s="303"/>
      <c r="O155" s="303"/>
      <c r="P155" s="303"/>
      <c r="Q155" s="303"/>
      <c r="R155" s="303"/>
      <c r="S155" s="303"/>
      <c r="T155" s="303"/>
      <c r="U155" s="303"/>
      <c r="V155" s="303"/>
      <c r="W155" s="303"/>
      <c r="X155" s="252"/>
      <c r="AC155" s="249"/>
    </row>
    <row r="156" spans="1:29" ht="20.25" hidden="1" customHeight="1" thickBot="1" x14ac:dyDescent="0.4">
      <c r="A156" s="249"/>
      <c r="B156" s="249"/>
      <c r="C156" s="249"/>
      <c r="D156" s="249"/>
      <c r="E156" s="249"/>
      <c r="G156" s="251"/>
      <c r="H156" s="607"/>
      <c r="I156" s="301"/>
      <c r="J156" s="577" t="s">
        <v>19</v>
      </c>
      <c r="K156" s="577"/>
      <c r="L156" s="577"/>
      <c r="M156" s="577"/>
      <c r="N156" s="577"/>
      <c r="O156" s="577"/>
      <c r="P156" s="577"/>
      <c r="Q156" s="577"/>
      <c r="R156" s="577"/>
      <c r="S156" s="577"/>
      <c r="T156" s="577"/>
      <c r="U156" s="577"/>
      <c r="V156" s="577"/>
      <c r="W156" s="577"/>
      <c r="X156" s="252"/>
      <c r="AC156" s="249"/>
    </row>
    <row r="157" spans="1:29" ht="19" thickBot="1" x14ac:dyDescent="0.5">
      <c r="A157" s="249"/>
      <c r="B157" s="249"/>
      <c r="C157" s="249"/>
      <c r="D157" s="249"/>
      <c r="E157" s="249"/>
      <c r="G157" s="251"/>
      <c r="H157" s="607"/>
      <c r="I157" s="301"/>
      <c r="J157" s="565"/>
      <c r="K157" s="566"/>
      <c r="L157" s="301"/>
      <c r="M157" s="301"/>
      <c r="N157" s="301"/>
      <c r="O157" s="301"/>
      <c r="P157" s="301"/>
      <c r="Q157" s="301"/>
      <c r="R157" s="301"/>
      <c r="S157" s="301"/>
      <c r="T157" s="301"/>
      <c r="U157" s="301"/>
      <c r="V157" s="301"/>
      <c r="W157" s="301"/>
      <c r="X157" s="252"/>
      <c r="AC157" s="249"/>
    </row>
    <row r="158" spans="1:29" x14ac:dyDescent="0.35">
      <c r="A158" s="249"/>
      <c r="B158" s="249"/>
      <c r="C158" s="249"/>
      <c r="D158" s="249"/>
      <c r="E158" s="249"/>
      <c r="G158" s="251"/>
      <c r="H158" s="607"/>
      <c r="I158" s="301"/>
      <c r="J158" s="312"/>
      <c r="K158" s="301"/>
      <c r="L158" s="301"/>
      <c r="M158" s="301"/>
      <c r="N158" s="301"/>
      <c r="O158" s="301"/>
      <c r="P158" s="301"/>
      <c r="Q158" s="301"/>
      <c r="R158" s="301"/>
      <c r="S158" s="301"/>
      <c r="T158" s="301"/>
      <c r="U158" s="301"/>
      <c r="V158" s="301"/>
      <c r="W158" s="301"/>
      <c r="X158" s="252"/>
      <c r="AC158" s="249"/>
    </row>
    <row r="159" spans="1:29" ht="15.65" customHeight="1" x14ac:dyDescent="0.45">
      <c r="A159" s="249"/>
      <c r="B159" s="249"/>
      <c r="C159" s="249"/>
      <c r="D159" s="249"/>
      <c r="E159" s="249"/>
      <c r="G159" s="251"/>
      <c r="H159" s="607"/>
      <c r="I159" s="301"/>
      <c r="J159" s="588" t="s">
        <v>413</v>
      </c>
      <c r="K159" s="588"/>
      <c r="L159" s="588"/>
      <c r="M159" s="588"/>
      <c r="N159" s="588"/>
      <c r="O159" s="588"/>
      <c r="P159" s="588"/>
      <c r="Q159" s="588"/>
      <c r="R159" s="588"/>
      <c r="S159" s="588"/>
      <c r="T159" s="588"/>
      <c r="U159" s="588"/>
      <c r="V159" s="588"/>
      <c r="W159" s="588"/>
      <c r="X159" s="252"/>
      <c r="AC159" s="249"/>
    </row>
    <row r="160" spans="1:29" ht="15" thickBot="1" x14ac:dyDescent="0.4">
      <c r="A160" s="249"/>
      <c r="B160" s="249"/>
      <c r="C160" s="249"/>
      <c r="D160" s="249"/>
      <c r="E160" s="249"/>
      <c r="G160" s="251"/>
      <c r="H160" s="607"/>
      <c r="I160" s="301"/>
      <c r="J160" s="495"/>
      <c r="K160" s="495"/>
      <c r="L160" s="495"/>
      <c r="M160" s="495"/>
      <c r="N160" s="495"/>
      <c r="O160" s="495"/>
      <c r="P160" s="495"/>
      <c r="Q160" s="495"/>
      <c r="R160" s="495"/>
      <c r="S160" s="495"/>
      <c r="T160" s="495"/>
      <c r="U160" s="495"/>
      <c r="V160" s="495"/>
      <c r="W160" s="495"/>
      <c r="X160" s="252"/>
      <c r="AC160" s="249"/>
    </row>
    <row r="161" spans="1:29" ht="19" thickBot="1" x14ac:dyDescent="0.5">
      <c r="A161" s="249"/>
      <c r="B161" s="249"/>
      <c r="C161" s="249"/>
      <c r="D161" s="249"/>
      <c r="E161" s="249"/>
      <c r="G161" s="251"/>
      <c r="H161" s="607"/>
      <c r="I161" s="301"/>
      <c r="J161" s="565"/>
      <c r="K161" s="566"/>
      <c r="L161" s="495"/>
      <c r="M161" s="495"/>
      <c r="N161" s="495"/>
      <c r="O161" s="495"/>
      <c r="P161" s="495"/>
      <c r="Q161" s="495"/>
      <c r="R161" s="495"/>
      <c r="S161" s="495"/>
      <c r="T161" s="495"/>
      <c r="U161" s="495"/>
      <c r="V161" s="495"/>
      <c r="W161" s="495"/>
      <c r="X161" s="252"/>
      <c r="AC161" s="249"/>
    </row>
    <row r="162" spans="1:29" x14ac:dyDescent="0.35">
      <c r="A162" s="249"/>
      <c r="B162" s="249"/>
      <c r="C162" s="249"/>
      <c r="D162" s="249"/>
      <c r="E162" s="249"/>
      <c r="G162" s="251"/>
      <c r="H162" s="607"/>
      <c r="I162" s="301"/>
      <c r="J162" s="301"/>
      <c r="K162" s="301"/>
      <c r="L162" s="301"/>
      <c r="M162" s="301"/>
      <c r="N162" s="301"/>
      <c r="O162" s="301"/>
      <c r="P162" s="301"/>
      <c r="Q162" s="301"/>
      <c r="R162" s="301"/>
      <c r="S162" s="301"/>
      <c r="T162" s="301"/>
      <c r="U162" s="301"/>
      <c r="V162" s="301"/>
      <c r="W162" s="301"/>
      <c r="X162" s="252"/>
      <c r="AC162" s="249"/>
    </row>
    <row r="163" spans="1:29" ht="39.75" customHeight="1" x14ac:dyDescent="0.35">
      <c r="A163" s="249"/>
      <c r="B163" s="249"/>
      <c r="C163" s="249"/>
      <c r="D163" s="249"/>
      <c r="E163" s="249"/>
      <c r="G163" s="251"/>
      <c r="H163" s="607"/>
      <c r="I163" s="301"/>
      <c r="J163" s="577" t="s">
        <v>518</v>
      </c>
      <c r="K163" s="577"/>
      <c r="L163" s="577"/>
      <c r="M163" s="577"/>
      <c r="N163" s="577"/>
      <c r="O163" s="577"/>
      <c r="P163" s="577"/>
      <c r="Q163" s="577"/>
      <c r="R163" s="577"/>
      <c r="S163" s="577"/>
      <c r="T163" s="577"/>
      <c r="U163" s="577"/>
      <c r="V163" s="577"/>
      <c r="W163" s="577"/>
      <c r="X163" s="252"/>
      <c r="AC163" s="249"/>
    </row>
    <row r="164" spans="1:29" ht="18.5" x14ac:dyDescent="0.35">
      <c r="A164" s="249"/>
      <c r="B164" s="249"/>
      <c r="C164" s="249"/>
      <c r="D164" s="249"/>
      <c r="E164" s="249"/>
      <c r="G164" s="251"/>
      <c r="H164" s="607"/>
      <c r="I164" s="301"/>
      <c r="J164" s="585" t="s">
        <v>77</v>
      </c>
      <c r="K164" s="585"/>
      <c r="L164" s="585"/>
      <c r="M164" s="585"/>
      <c r="N164" s="585"/>
      <c r="O164" s="585"/>
      <c r="P164" s="585"/>
      <c r="Q164" s="585"/>
      <c r="R164" s="585"/>
      <c r="S164" s="585"/>
      <c r="T164" s="585"/>
      <c r="U164" s="585"/>
      <c r="V164" s="585"/>
      <c r="W164" s="585"/>
      <c r="X164" s="252"/>
      <c r="AC164" s="249"/>
    </row>
    <row r="165" spans="1:29" ht="18.5" x14ac:dyDescent="0.35">
      <c r="A165" s="249"/>
      <c r="B165" s="249"/>
      <c r="C165" s="249"/>
      <c r="D165" s="249"/>
      <c r="E165" s="249"/>
      <c r="G165" s="251"/>
      <c r="H165" s="607"/>
      <c r="I165" s="301"/>
      <c r="J165" s="585" t="s">
        <v>78</v>
      </c>
      <c r="K165" s="603"/>
      <c r="L165" s="603"/>
      <c r="M165" s="603"/>
      <c r="N165" s="603"/>
      <c r="O165" s="603"/>
      <c r="P165" s="603"/>
      <c r="Q165" s="603"/>
      <c r="R165" s="603"/>
      <c r="S165" s="603"/>
      <c r="T165" s="603"/>
      <c r="U165" s="603"/>
      <c r="V165" s="603"/>
      <c r="W165" s="603"/>
      <c r="X165" s="252"/>
      <c r="AC165" s="249"/>
    </row>
    <row r="166" spans="1:29" ht="18.5" x14ac:dyDescent="0.35">
      <c r="A166" s="249"/>
      <c r="B166" s="249"/>
      <c r="C166" s="249"/>
      <c r="D166" s="249"/>
      <c r="E166" s="249"/>
      <c r="G166" s="251"/>
      <c r="H166" s="607"/>
      <c r="I166" s="301"/>
      <c r="J166" s="585" t="s">
        <v>79</v>
      </c>
      <c r="K166" s="603"/>
      <c r="L166" s="603"/>
      <c r="M166" s="603"/>
      <c r="N166" s="603"/>
      <c r="O166" s="603"/>
      <c r="P166" s="603"/>
      <c r="Q166" s="603"/>
      <c r="R166" s="603"/>
      <c r="S166" s="603"/>
      <c r="T166" s="603"/>
      <c r="U166" s="603"/>
      <c r="V166" s="603"/>
      <c r="W166" s="603"/>
      <c r="X166" s="252"/>
      <c r="AC166" s="249"/>
    </row>
    <row r="167" spans="1:29" ht="18.5" x14ac:dyDescent="0.35">
      <c r="A167" s="249"/>
      <c r="B167" s="249"/>
      <c r="C167" s="249"/>
      <c r="D167" s="249"/>
      <c r="E167" s="249"/>
      <c r="G167" s="251"/>
      <c r="H167" s="607"/>
      <c r="I167" s="301"/>
      <c r="J167" s="585" t="s">
        <v>80</v>
      </c>
      <c r="K167" s="603"/>
      <c r="L167" s="603"/>
      <c r="M167" s="603"/>
      <c r="N167" s="603"/>
      <c r="O167" s="603"/>
      <c r="P167" s="603"/>
      <c r="Q167" s="603"/>
      <c r="R167" s="603"/>
      <c r="S167" s="603"/>
      <c r="T167" s="603"/>
      <c r="U167" s="603"/>
      <c r="V167" s="603"/>
      <c r="W167" s="603"/>
      <c r="X167" s="252"/>
      <c r="AC167" s="249"/>
    </row>
    <row r="168" spans="1:29" ht="18.5" x14ac:dyDescent="0.35">
      <c r="A168" s="249"/>
      <c r="B168" s="249"/>
      <c r="C168" s="249"/>
      <c r="D168" s="249"/>
      <c r="E168" s="249"/>
      <c r="G168" s="251"/>
      <c r="H168" s="607"/>
      <c r="I168" s="301"/>
      <c r="J168" s="585" t="s">
        <v>81</v>
      </c>
      <c r="K168" s="603"/>
      <c r="L168" s="603"/>
      <c r="M168" s="603"/>
      <c r="N168" s="603"/>
      <c r="O168" s="603"/>
      <c r="P168" s="603"/>
      <c r="Q168" s="603"/>
      <c r="R168" s="603"/>
      <c r="S168" s="603"/>
      <c r="T168" s="603"/>
      <c r="U168" s="603"/>
      <c r="V168" s="603"/>
      <c r="W168" s="603"/>
      <c r="X168" s="252"/>
      <c r="AC168" s="249"/>
    </row>
    <row r="169" spans="1:29" ht="15" thickBot="1" x14ac:dyDescent="0.4">
      <c r="A169" s="249"/>
      <c r="B169" s="249"/>
      <c r="C169" s="249"/>
      <c r="D169" s="249"/>
      <c r="E169" s="249"/>
      <c r="G169" s="251"/>
      <c r="H169" s="607"/>
      <c r="I169" s="301"/>
      <c r="J169" s="495"/>
      <c r="K169" s="301"/>
      <c r="L169" s="301"/>
      <c r="M169" s="301"/>
      <c r="N169" s="301"/>
      <c r="O169" s="301"/>
      <c r="P169" s="301"/>
      <c r="Q169" s="301"/>
      <c r="R169" s="301"/>
      <c r="S169" s="301"/>
      <c r="T169" s="301"/>
      <c r="U169" s="301"/>
      <c r="V169" s="301"/>
      <c r="W169" s="301"/>
      <c r="X169" s="252"/>
      <c r="AC169" s="249"/>
    </row>
    <row r="170" spans="1:29" ht="19" thickBot="1" x14ac:dyDescent="0.5">
      <c r="A170" s="249"/>
      <c r="B170" s="249"/>
      <c r="C170" s="249"/>
      <c r="D170" s="249"/>
      <c r="E170" s="249"/>
      <c r="G170" s="251"/>
      <c r="H170" s="607"/>
      <c r="I170" s="301"/>
      <c r="J170" s="565"/>
      <c r="K170" s="566"/>
      <c r="L170" s="301"/>
      <c r="M170" s="301"/>
      <c r="N170" s="301"/>
      <c r="O170" s="301"/>
      <c r="P170" s="301"/>
      <c r="Q170" s="301"/>
      <c r="R170" s="301"/>
      <c r="S170" s="301"/>
      <c r="T170" s="301"/>
      <c r="U170" s="301"/>
      <c r="V170" s="301"/>
      <c r="W170" s="301"/>
      <c r="X170" s="252"/>
      <c r="AC170" s="249"/>
    </row>
    <row r="171" spans="1:29" x14ac:dyDescent="0.35">
      <c r="A171" s="249"/>
      <c r="B171" s="249"/>
      <c r="C171" s="249"/>
      <c r="D171" s="249"/>
      <c r="E171" s="249"/>
      <c r="G171" s="251"/>
      <c r="H171" s="607"/>
      <c r="I171" s="301"/>
      <c r="J171" s="310"/>
      <c r="K171" s="310"/>
      <c r="L171" s="310"/>
      <c r="M171" s="310"/>
      <c r="N171" s="310"/>
      <c r="O171" s="310"/>
      <c r="P171" s="310"/>
      <c r="Q171" s="310"/>
      <c r="R171" s="310"/>
      <c r="S171" s="310"/>
      <c r="T171" s="310"/>
      <c r="U171" s="310"/>
      <c r="V171" s="310"/>
      <c r="W171" s="316"/>
      <c r="X171" s="252"/>
      <c r="AC171" s="249"/>
    </row>
    <row r="172" spans="1:29" ht="20.149999999999999" customHeight="1" x14ac:dyDescent="0.35">
      <c r="A172" s="249"/>
      <c r="B172" s="249"/>
      <c r="C172" s="249"/>
      <c r="D172" s="249"/>
      <c r="E172" s="249"/>
      <c r="G172" s="251"/>
      <c r="H172" s="607"/>
      <c r="I172" s="360">
        <v>20</v>
      </c>
      <c r="J172" s="563" t="s">
        <v>519</v>
      </c>
      <c r="K172" s="563"/>
      <c r="L172" s="563"/>
      <c r="M172" s="563"/>
      <c r="N172" s="563"/>
      <c r="O172" s="563"/>
      <c r="P172" s="563"/>
      <c r="Q172" s="563"/>
      <c r="R172" s="563"/>
      <c r="S172" s="563"/>
      <c r="T172" s="563"/>
      <c r="U172" s="563"/>
      <c r="V172" s="563"/>
      <c r="W172" s="563"/>
      <c r="X172" s="252"/>
      <c r="AC172" s="249"/>
    </row>
    <row r="173" spans="1:29" ht="7.5" customHeight="1" thickBot="1" x14ac:dyDescent="0.4">
      <c r="A173" s="249"/>
      <c r="B173" s="249"/>
      <c r="C173" s="249"/>
      <c r="D173" s="249"/>
      <c r="E173" s="249"/>
      <c r="G173" s="251"/>
      <c r="H173" s="607"/>
      <c r="I173" s="362"/>
      <c r="J173" s="362"/>
      <c r="K173" s="362"/>
      <c r="L173" s="362"/>
      <c r="M173" s="362"/>
      <c r="N173" s="362"/>
      <c r="O173" s="362"/>
      <c r="P173" s="362"/>
      <c r="Q173" s="362"/>
      <c r="R173" s="362"/>
      <c r="S173" s="362"/>
      <c r="T173" s="362"/>
      <c r="U173" s="362"/>
      <c r="V173" s="362"/>
      <c r="W173" s="362"/>
      <c r="X173" s="252"/>
      <c r="AC173" s="249"/>
    </row>
    <row r="174" spans="1:29" ht="25.5" hidden="1" customHeight="1" x14ac:dyDescent="0.35">
      <c r="A174" s="249"/>
      <c r="B174" s="249"/>
      <c r="C174" s="249"/>
      <c r="D174" s="249"/>
      <c r="E174" s="249"/>
      <c r="G174" s="251"/>
      <c r="H174" s="607"/>
      <c r="I174" s="494"/>
      <c r="J174" s="563" t="s">
        <v>19</v>
      </c>
      <c r="K174" s="563"/>
      <c r="L174" s="563"/>
      <c r="M174" s="563"/>
      <c r="N174" s="563"/>
      <c r="O174" s="563"/>
      <c r="P174" s="563"/>
      <c r="Q174" s="563"/>
      <c r="R174" s="563"/>
      <c r="S174" s="563"/>
      <c r="T174" s="563"/>
      <c r="U174" s="563"/>
      <c r="V174" s="563"/>
      <c r="W174" s="563"/>
      <c r="X174" s="252"/>
      <c r="AC174" s="249"/>
    </row>
    <row r="175" spans="1:29" ht="15" hidden="1" thickBot="1" x14ac:dyDescent="0.4">
      <c r="A175" s="249"/>
      <c r="B175" s="249"/>
      <c r="C175" s="249"/>
      <c r="D175" s="249"/>
      <c r="E175" s="249"/>
      <c r="G175" s="251"/>
      <c r="H175" s="607"/>
      <c r="I175" s="494"/>
      <c r="J175" s="494"/>
      <c r="K175" s="494"/>
      <c r="L175" s="494"/>
      <c r="M175" s="494"/>
      <c r="N175" s="494"/>
      <c r="O175" s="494"/>
      <c r="P175" s="494"/>
      <c r="Q175" s="494"/>
      <c r="R175" s="494"/>
      <c r="S175" s="494"/>
      <c r="T175" s="494"/>
      <c r="U175" s="494"/>
      <c r="V175" s="494"/>
      <c r="W175" s="494"/>
      <c r="X175" s="252"/>
      <c r="AC175" s="249"/>
    </row>
    <row r="176" spans="1:29" ht="19" thickBot="1" x14ac:dyDescent="0.5">
      <c r="A176" s="249"/>
      <c r="B176" s="249"/>
      <c r="C176" s="249"/>
      <c r="D176" s="249"/>
      <c r="E176" s="249"/>
      <c r="G176" s="251"/>
      <c r="H176" s="607"/>
      <c r="I176" s="494"/>
      <c r="J176" s="565"/>
      <c r="K176" s="566"/>
      <c r="L176" s="494"/>
      <c r="M176" s="494"/>
      <c r="N176" s="494"/>
      <c r="O176" s="494"/>
      <c r="P176" s="494"/>
      <c r="Q176" s="494"/>
      <c r="R176" s="494"/>
      <c r="S176" s="494"/>
      <c r="T176" s="494"/>
      <c r="U176" s="494"/>
      <c r="V176" s="494"/>
      <c r="W176" s="494"/>
      <c r="X176" s="252"/>
      <c r="AC176" s="249"/>
    </row>
    <row r="177" spans="1:29" x14ac:dyDescent="0.35">
      <c r="A177" s="249"/>
      <c r="B177" s="249"/>
      <c r="C177" s="249"/>
      <c r="D177" s="249"/>
      <c r="E177" s="249"/>
      <c r="G177" s="251"/>
      <c r="H177" s="607"/>
      <c r="I177" s="494"/>
      <c r="J177" s="494"/>
      <c r="K177" s="494"/>
      <c r="L177" s="494"/>
      <c r="M177" s="494"/>
      <c r="N177" s="494"/>
      <c r="O177" s="494"/>
      <c r="P177" s="494"/>
      <c r="Q177" s="494"/>
      <c r="R177" s="494"/>
      <c r="S177" s="494"/>
      <c r="T177" s="494"/>
      <c r="U177" s="494"/>
      <c r="V177" s="494"/>
      <c r="W177" s="494"/>
      <c r="X177" s="252"/>
      <c r="AC177" s="249"/>
    </row>
    <row r="178" spans="1:29" ht="18.649999999999999" customHeight="1" x14ac:dyDescent="0.35">
      <c r="A178" s="249"/>
      <c r="B178" s="249"/>
      <c r="C178" s="249"/>
      <c r="D178" s="249"/>
      <c r="E178" s="249"/>
      <c r="G178" s="251"/>
      <c r="H178" s="607"/>
      <c r="I178" s="494"/>
      <c r="J178" s="563" t="s">
        <v>413</v>
      </c>
      <c r="K178" s="563"/>
      <c r="L178" s="563"/>
      <c r="M178" s="563"/>
      <c r="N178" s="563"/>
      <c r="O178" s="563"/>
      <c r="P178" s="563"/>
      <c r="Q178" s="563"/>
      <c r="R178" s="563"/>
      <c r="S178" s="563"/>
      <c r="T178" s="563"/>
      <c r="U178" s="563"/>
      <c r="V178" s="563"/>
      <c r="W178" s="563"/>
      <c r="X178" s="252"/>
      <c r="AC178" s="249"/>
    </row>
    <row r="179" spans="1:29" ht="15" thickBot="1" x14ac:dyDescent="0.4">
      <c r="A179" s="249"/>
      <c r="B179" s="249"/>
      <c r="C179" s="249"/>
      <c r="D179" s="249"/>
      <c r="E179" s="249"/>
      <c r="G179" s="251"/>
      <c r="H179" s="607"/>
      <c r="I179" s="494"/>
      <c r="J179" s="491"/>
      <c r="K179" s="491"/>
      <c r="L179" s="491"/>
      <c r="M179" s="491"/>
      <c r="N179" s="491"/>
      <c r="O179" s="491"/>
      <c r="P179" s="491"/>
      <c r="Q179" s="491"/>
      <c r="R179" s="491"/>
      <c r="S179" s="491"/>
      <c r="T179" s="491"/>
      <c r="U179" s="491"/>
      <c r="V179" s="491"/>
      <c r="W179" s="491"/>
      <c r="X179" s="252"/>
      <c r="AC179" s="249"/>
    </row>
    <row r="180" spans="1:29" ht="19" thickBot="1" x14ac:dyDescent="0.5">
      <c r="A180" s="249"/>
      <c r="B180" s="249"/>
      <c r="C180" s="249"/>
      <c r="D180" s="249"/>
      <c r="E180" s="249"/>
      <c r="G180" s="251"/>
      <c r="H180" s="607"/>
      <c r="I180" s="494"/>
      <c r="J180" s="565"/>
      <c r="K180" s="566"/>
      <c r="L180" s="491"/>
      <c r="M180" s="491"/>
      <c r="N180" s="491"/>
      <c r="O180" s="491"/>
      <c r="P180" s="491"/>
      <c r="Q180" s="491"/>
      <c r="R180" s="491"/>
      <c r="S180" s="491"/>
      <c r="T180" s="491"/>
      <c r="U180" s="491"/>
      <c r="V180" s="491"/>
      <c r="W180" s="491"/>
      <c r="X180" s="252"/>
      <c r="AC180" s="249"/>
    </row>
    <row r="181" spans="1:29" x14ac:dyDescent="0.35">
      <c r="A181" s="249"/>
      <c r="B181" s="249"/>
      <c r="C181" s="249"/>
      <c r="D181" s="249"/>
      <c r="E181" s="249"/>
      <c r="G181" s="251"/>
      <c r="H181" s="607"/>
      <c r="I181" s="494"/>
      <c r="J181" s="494"/>
      <c r="K181" s="494"/>
      <c r="L181" s="494"/>
      <c r="M181" s="494"/>
      <c r="N181" s="494"/>
      <c r="O181" s="494"/>
      <c r="P181" s="494"/>
      <c r="Q181" s="494"/>
      <c r="R181" s="494"/>
      <c r="S181" s="494"/>
      <c r="T181" s="494"/>
      <c r="U181" s="494"/>
      <c r="V181" s="494"/>
      <c r="W181" s="494"/>
      <c r="X181" s="252"/>
      <c r="AC181" s="249"/>
    </row>
    <row r="182" spans="1:29" ht="47.25" customHeight="1" x14ac:dyDescent="0.35">
      <c r="A182" s="249"/>
      <c r="B182" s="249"/>
      <c r="C182" s="249"/>
      <c r="D182" s="249"/>
      <c r="E182" s="249"/>
      <c r="G182" s="251"/>
      <c r="H182" s="607"/>
      <c r="I182" s="494"/>
      <c r="J182" s="563" t="s">
        <v>520</v>
      </c>
      <c r="K182" s="563"/>
      <c r="L182" s="563"/>
      <c r="M182" s="563"/>
      <c r="N182" s="563"/>
      <c r="O182" s="563"/>
      <c r="P182" s="563"/>
      <c r="Q182" s="563"/>
      <c r="R182" s="563"/>
      <c r="S182" s="563"/>
      <c r="T182" s="563"/>
      <c r="U182" s="563"/>
      <c r="V182" s="563"/>
      <c r="W182" s="564"/>
      <c r="X182" s="252"/>
      <c r="AC182" s="249"/>
    </row>
    <row r="183" spans="1:29" ht="18.5" x14ac:dyDescent="0.35">
      <c r="A183" s="249"/>
      <c r="B183" s="249"/>
      <c r="C183" s="249"/>
      <c r="D183" s="249"/>
      <c r="E183" s="249"/>
      <c r="G183" s="251"/>
      <c r="H183" s="607"/>
      <c r="I183" s="494"/>
      <c r="J183" s="593" t="s">
        <v>77</v>
      </c>
      <c r="K183" s="601"/>
      <c r="L183" s="601"/>
      <c r="M183" s="601"/>
      <c r="N183" s="601"/>
      <c r="O183" s="601"/>
      <c r="P183" s="601"/>
      <c r="Q183" s="601"/>
      <c r="R183" s="601"/>
      <c r="S183" s="601"/>
      <c r="T183" s="601"/>
      <c r="U183" s="601"/>
      <c r="V183" s="601"/>
      <c r="W183" s="601"/>
      <c r="X183" s="252"/>
      <c r="AC183" s="249"/>
    </row>
    <row r="184" spans="1:29" ht="18.5" x14ac:dyDescent="0.35">
      <c r="A184" s="249"/>
      <c r="B184" s="249"/>
      <c r="C184" s="249"/>
      <c r="D184" s="249"/>
      <c r="E184" s="249"/>
      <c r="G184" s="251"/>
      <c r="H184" s="607"/>
      <c r="I184" s="494"/>
      <c r="J184" s="593" t="s">
        <v>78</v>
      </c>
      <c r="K184" s="601"/>
      <c r="L184" s="601"/>
      <c r="M184" s="601"/>
      <c r="N184" s="601"/>
      <c r="O184" s="601"/>
      <c r="P184" s="601"/>
      <c r="Q184" s="601"/>
      <c r="R184" s="601"/>
      <c r="S184" s="601"/>
      <c r="T184" s="601"/>
      <c r="U184" s="601"/>
      <c r="V184" s="601"/>
      <c r="W184" s="601"/>
      <c r="X184" s="252"/>
      <c r="AC184" s="249"/>
    </row>
    <row r="185" spans="1:29" ht="18.5" x14ac:dyDescent="0.35">
      <c r="A185" s="249"/>
      <c r="B185" s="249"/>
      <c r="C185" s="249"/>
      <c r="D185" s="249"/>
      <c r="E185" s="249"/>
      <c r="G185" s="251"/>
      <c r="H185" s="607"/>
      <c r="I185" s="494"/>
      <c r="J185" s="593" t="s">
        <v>79</v>
      </c>
      <c r="K185" s="601"/>
      <c r="L185" s="601"/>
      <c r="M185" s="601"/>
      <c r="N185" s="601"/>
      <c r="O185" s="601"/>
      <c r="P185" s="601"/>
      <c r="Q185" s="601"/>
      <c r="R185" s="601"/>
      <c r="S185" s="601"/>
      <c r="T185" s="601"/>
      <c r="U185" s="601"/>
      <c r="V185" s="601"/>
      <c r="W185" s="601"/>
      <c r="X185" s="252"/>
      <c r="AC185" s="249"/>
    </row>
    <row r="186" spans="1:29" ht="18.5" x14ac:dyDescent="0.35">
      <c r="A186" s="249"/>
      <c r="B186" s="249"/>
      <c r="C186" s="249"/>
      <c r="D186" s="249"/>
      <c r="E186" s="249"/>
      <c r="G186" s="251"/>
      <c r="H186" s="607"/>
      <c r="I186" s="494"/>
      <c r="J186" s="593" t="s">
        <v>80</v>
      </c>
      <c r="K186" s="601"/>
      <c r="L186" s="601"/>
      <c r="M186" s="601"/>
      <c r="N186" s="601"/>
      <c r="O186" s="601"/>
      <c r="P186" s="601"/>
      <c r="Q186" s="601"/>
      <c r="R186" s="601"/>
      <c r="S186" s="601"/>
      <c r="T186" s="601"/>
      <c r="U186" s="601"/>
      <c r="V186" s="601"/>
      <c r="W186" s="601"/>
      <c r="X186" s="252"/>
      <c r="AC186" s="249"/>
    </row>
    <row r="187" spans="1:29" ht="18.5" x14ac:dyDescent="0.35">
      <c r="A187" s="249"/>
      <c r="B187" s="249"/>
      <c r="C187" s="249"/>
      <c r="D187" s="249"/>
      <c r="E187" s="249"/>
      <c r="G187" s="251"/>
      <c r="H187" s="607"/>
      <c r="I187" s="494"/>
      <c r="J187" s="593" t="s">
        <v>81</v>
      </c>
      <c r="K187" s="601"/>
      <c r="L187" s="601"/>
      <c r="M187" s="601"/>
      <c r="N187" s="601"/>
      <c r="O187" s="601"/>
      <c r="P187" s="601"/>
      <c r="Q187" s="601"/>
      <c r="R187" s="601"/>
      <c r="S187" s="601"/>
      <c r="T187" s="601"/>
      <c r="U187" s="601"/>
      <c r="V187" s="601"/>
      <c r="W187" s="601"/>
      <c r="X187" s="252"/>
      <c r="AC187" s="249"/>
    </row>
    <row r="188" spans="1:29" ht="15" thickBot="1" x14ac:dyDescent="0.4">
      <c r="A188" s="249"/>
      <c r="B188" s="249"/>
      <c r="C188" s="249"/>
      <c r="D188" s="249"/>
      <c r="E188" s="249"/>
      <c r="G188" s="251"/>
      <c r="H188" s="607"/>
      <c r="I188" s="494"/>
      <c r="J188" s="494"/>
      <c r="K188" s="494"/>
      <c r="L188" s="494"/>
      <c r="M188" s="494"/>
      <c r="N188" s="494"/>
      <c r="O188" s="494"/>
      <c r="P188" s="494"/>
      <c r="Q188" s="494"/>
      <c r="R188" s="494"/>
      <c r="S188" s="494"/>
      <c r="T188" s="494"/>
      <c r="U188" s="494"/>
      <c r="V188" s="494"/>
      <c r="W188" s="494"/>
      <c r="X188" s="252"/>
      <c r="AC188" s="249"/>
    </row>
    <row r="189" spans="1:29" ht="19" thickBot="1" x14ac:dyDescent="0.5">
      <c r="A189" s="249"/>
      <c r="B189" s="249"/>
      <c r="C189" s="249"/>
      <c r="D189" s="249"/>
      <c r="E189" s="249"/>
      <c r="G189" s="251"/>
      <c r="H189" s="607"/>
      <c r="I189" s="494"/>
      <c r="J189" s="565"/>
      <c r="K189" s="566"/>
      <c r="L189" s="494"/>
      <c r="M189" s="494"/>
      <c r="N189" s="494"/>
      <c r="O189" s="494"/>
      <c r="P189" s="494"/>
      <c r="Q189" s="494"/>
      <c r="R189" s="494"/>
      <c r="S189" s="494"/>
      <c r="T189" s="494"/>
      <c r="U189" s="494"/>
      <c r="V189" s="494"/>
      <c r="W189" s="494"/>
      <c r="X189" s="252"/>
      <c r="AC189" s="249"/>
    </row>
    <row r="190" spans="1:29" x14ac:dyDescent="0.35">
      <c r="A190" s="249"/>
      <c r="B190" s="249"/>
      <c r="C190" s="249"/>
      <c r="D190" s="249"/>
      <c r="E190" s="249"/>
      <c r="G190" s="251"/>
      <c r="H190" s="607"/>
      <c r="I190" s="494"/>
      <c r="J190" s="490"/>
      <c r="K190" s="368"/>
      <c r="L190" s="368"/>
      <c r="M190" s="368"/>
      <c r="N190" s="368"/>
      <c r="O190" s="368"/>
      <c r="P190" s="368"/>
      <c r="Q190" s="368"/>
      <c r="R190" s="368"/>
      <c r="S190" s="368"/>
      <c r="T190" s="368"/>
      <c r="U190" s="368"/>
      <c r="V190" s="368"/>
      <c r="W190" s="376"/>
      <c r="X190" s="252"/>
      <c r="AC190" s="249"/>
    </row>
    <row r="191" spans="1:29" ht="18.5" x14ac:dyDescent="0.35">
      <c r="A191" s="249"/>
      <c r="B191" s="249"/>
      <c r="C191" s="249"/>
      <c r="D191" s="249"/>
      <c r="E191" s="249"/>
      <c r="G191" s="251"/>
      <c r="H191" s="607"/>
      <c r="I191" s="305">
        <v>21</v>
      </c>
      <c r="J191" s="577" t="s">
        <v>527</v>
      </c>
      <c r="K191" s="577"/>
      <c r="L191" s="577"/>
      <c r="M191" s="577"/>
      <c r="N191" s="577"/>
      <c r="O191" s="577"/>
      <c r="P191" s="577"/>
      <c r="Q191" s="577"/>
      <c r="R191" s="577"/>
      <c r="S191" s="577"/>
      <c r="T191" s="577"/>
      <c r="U191" s="577"/>
      <c r="V191" s="577"/>
      <c r="W191" s="577"/>
      <c r="X191" s="252"/>
      <c r="AC191" s="249"/>
    </row>
    <row r="192" spans="1:29" ht="7.5" customHeight="1" x14ac:dyDescent="0.35">
      <c r="A192" s="249"/>
      <c r="B192" s="249"/>
      <c r="C192" s="249"/>
      <c r="D192" s="249"/>
      <c r="E192" s="249"/>
      <c r="G192" s="251"/>
      <c r="H192" s="607"/>
      <c r="I192" s="303"/>
      <c r="J192" s="303"/>
      <c r="K192" s="303"/>
      <c r="L192" s="303"/>
      <c r="M192" s="303"/>
      <c r="N192" s="303"/>
      <c r="O192" s="303"/>
      <c r="P192" s="303"/>
      <c r="Q192" s="303"/>
      <c r="R192" s="303"/>
      <c r="S192" s="303"/>
      <c r="T192" s="303"/>
      <c r="U192" s="303"/>
      <c r="V192" s="303"/>
      <c r="W192" s="303"/>
      <c r="X192" s="252"/>
      <c r="AC192" s="249"/>
    </row>
    <row r="193" spans="1:29" ht="18.5" hidden="1" x14ac:dyDescent="0.35">
      <c r="A193" s="249"/>
      <c r="B193" s="249"/>
      <c r="C193" s="249"/>
      <c r="D193" s="249"/>
      <c r="E193" s="249"/>
      <c r="G193" s="251"/>
      <c r="H193" s="607"/>
      <c r="I193" s="301"/>
      <c r="J193" s="577" t="s">
        <v>19</v>
      </c>
      <c r="K193" s="577"/>
      <c r="L193" s="577"/>
      <c r="M193" s="577"/>
      <c r="N193" s="577"/>
      <c r="O193" s="577"/>
      <c r="P193" s="577"/>
      <c r="Q193" s="577"/>
      <c r="R193" s="577"/>
      <c r="S193" s="577"/>
      <c r="T193" s="577"/>
      <c r="U193" s="577"/>
      <c r="V193" s="577"/>
      <c r="W193" s="577"/>
      <c r="X193" s="252"/>
      <c r="AC193" s="249"/>
    </row>
    <row r="194" spans="1:29" ht="19" thickBot="1" x14ac:dyDescent="0.4">
      <c r="A194" s="249"/>
      <c r="B194" s="249"/>
      <c r="C194" s="249"/>
      <c r="D194" s="249"/>
      <c r="E194" s="249"/>
      <c r="G194" s="251"/>
      <c r="H194" s="607"/>
      <c r="I194" s="301"/>
      <c r="J194" s="488"/>
      <c r="K194" s="488"/>
      <c r="L194" s="488"/>
      <c r="M194" s="488"/>
      <c r="N194" s="488"/>
      <c r="O194" s="488"/>
      <c r="P194" s="488"/>
      <c r="Q194" s="488"/>
      <c r="R194" s="488"/>
      <c r="S194" s="488"/>
      <c r="T194" s="488"/>
      <c r="U194" s="488"/>
      <c r="V194" s="488"/>
      <c r="W194" s="488"/>
      <c r="X194" s="252"/>
      <c r="AC194" s="249"/>
    </row>
    <row r="195" spans="1:29" ht="19" thickBot="1" x14ac:dyDescent="0.5">
      <c r="A195" s="249"/>
      <c r="B195" s="249"/>
      <c r="C195" s="249"/>
      <c r="D195" s="249"/>
      <c r="E195" s="249"/>
      <c r="G195" s="251"/>
      <c r="H195" s="607"/>
      <c r="I195" s="301"/>
      <c r="J195" s="565"/>
      <c r="K195" s="566"/>
      <c r="L195" s="301"/>
      <c r="M195" s="301"/>
      <c r="N195" s="301"/>
      <c r="O195" s="301"/>
      <c r="P195" s="301"/>
      <c r="Q195" s="301"/>
      <c r="R195" s="301"/>
      <c r="S195" s="301"/>
      <c r="T195" s="301"/>
      <c r="U195" s="301"/>
      <c r="V195" s="301"/>
      <c r="W195" s="301"/>
      <c r="X195" s="252"/>
      <c r="AC195" s="249"/>
    </row>
    <row r="196" spans="1:29" x14ac:dyDescent="0.35">
      <c r="A196" s="249"/>
      <c r="B196" s="249"/>
      <c r="C196" s="249"/>
      <c r="D196" s="249"/>
      <c r="E196" s="249"/>
      <c r="G196" s="251"/>
      <c r="H196" s="607"/>
      <c r="I196" s="301"/>
      <c r="J196" s="312"/>
      <c r="K196" s="312"/>
      <c r="L196" s="312"/>
      <c r="M196" s="312"/>
      <c r="N196" s="312"/>
      <c r="O196" s="312"/>
      <c r="P196" s="312"/>
      <c r="Q196" s="312"/>
      <c r="R196" s="312"/>
      <c r="S196" s="312"/>
      <c r="T196" s="312"/>
      <c r="U196" s="312"/>
      <c r="V196" s="312"/>
      <c r="W196" s="312"/>
      <c r="X196" s="252"/>
      <c r="AC196" s="249"/>
    </row>
    <row r="197" spans="1:29" ht="18.5" x14ac:dyDescent="0.35">
      <c r="A197" s="249"/>
      <c r="B197" s="249"/>
      <c r="C197" s="249"/>
      <c r="D197" s="249"/>
      <c r="E197" s="249"/>
      <c r="G197" s="251"/>
      <c r="H197" s="607"/>
      <c r="I197" s="301"/>
      <c r="J197" s="577" t="s">
        <v>414</v>
      </c>
      <c r="K197" s="577"/>
      <c r="L197" s="577"/>
      <c r="M197" s="577"/>
      <c r="N197" s="577"/>
      <c r="O197" s="577"/>
      <c r="P197" s="577"/>
      <c r="Q197" s="577"/>
      <c r="R197" s="577"/>
      <c r="S197" s="577"/>
      <c r="T197" s="577"/>
      <c r="U197" s="577"/>
      <c r="V197" s="577"/>
      <c r="W197" s="577"/>
      <c r="X197" s="252"/>
      <c r="AC197" s="249"/>
    </row>
    <row r="198" spans="1:29" ht="15" thickBot="1" x14ac:dyDescent="0.4">
      <c r="A198" s="249"/>
      <c r="B198" s="249"/>
      <c r="C198" s="249"/>
      <c r="D198" s="249"/>
      <c r="E198" s="249"/>
      <c r="G198" s="251"/>
      <c r="H198" s="607"/>
      <c r="I198" s="301"/>
      <c r="J198" s="495"/>
      <c r="K198" s="495"/>
      <c r="L198" s="495"/>
      <c r="M198" s="495"/>
      <c r="N198" s="495"/>
      <c r="O198" s="495"/>
      <c r="P198" s="495"/>
      <c r="Q198" s="495"/>
      <c r="R198" s="495"/>
      <c r="S198" s="495"/>
      <c r="T198" s="495"/>
      <c r="U198" s="495"/>
      <c r="V198" s="495"/>
      <c r="W198" s="495"/>
      <c r="X198" s="252"/>
      <c r="AC198" s="249"/>
    </row>
    <row r="199" spans="1:29" ht="19" thickBot="1" x14ac:dyDescent="0.5">
      <c r="A199" s="249"/>
      <c r="B199" s="249"/>
      <c r="C199" s="249"/>
      <c r="D199" s="249"/>
      <c r="E199" s="249"/>
      <c r="G199" s="251"/>
      <c r="H199" s="607"/>
      <c r="I199" s="301"/>
      <c r="J199" s="565"/>
      <c r="K199" s="566"/>
      <c r="L199" s="495"/>
      <c r="M199" s="495"/>
      <c r="N199" s="495"/>
      <c r="O199" s="495"/>
      <c r="P199" s="495"/>
      <c r="Q199" s="495"/>
      <c r="R199" s="495"/>
      <c r="S199" s="495"/>
      <c r="T199" s="495"/>
      <c r="U199" s="495"/>
      <c r="V199" s="495"/>
      <c r="W199" s="495"/>
      <c r="X199" s="252"/>
      <c r="AC199" s="249"/>
    </row>
    <row r="200" spans="1:29" x14ac:dyDescent="0.35">
      <c r="A200" s="249"/>
      <c r="B200" s="249"/>
      <c r="C200" s="249"/>
      <c r="D200" s="249"/>
      <c r="E200" s="249"/>
      <c r="G200" s="251"/>
      <c r="H200" s="607"/>
      <c r="I200" s="301"/>
      <c r="J200" s="312"/>
      <c r="K200" s="312"/>
      <c r="L200" s="312"/>
      <c r="M200" s="312"/>
      <c r="N200" s="312"/>
      <c r="O200" s="312"/>
      <c r="P200" s="312"/>
      <c r="Q200" s="312"/>
      <c r="R200" s="312"/>
      <c r="S200" s="312"/>
      <c r="T200" s="312"/>
      <c r="U200" s="312"/>
      <c r="V200" s="312"/>
      <c r="W200" s="312"/>
      <c r="X200" s="252"/>
      <c r="AC200" s="249"/>
    </row>
    <row r="201" spans="1:29" ht="43.5" customHeight="1" x14ac:dyDescent="0.35">
      <c r="A201" s="249"/>
      <c r="B201" s="249"/>
      <c r="C201" s="249"/>
      <c r="D201" s="249"/>
      <c r="E201" s="249"/>
      <c r="G201" s="251"/>
      <c r="H201" s="607"/>
      <c r="I201" s="301"/>
      <c r="J201" s="577" t="s">
        <v>415</v>
      </c>
      <c r="K201" s="577"/>
      <c r="L201" s="577"/>
      <c r="M201" s="577"/>
      <c r="N201" s="577"/>
      <c r="O201" s="577"/>
      <c r="P201" s="577"/>
      <c r="Q201" s="577"/>
      <c r="R201" s="577"/>
      <c r="S201" s="577"/>
      <c r="T201" s="577"/>
      <c r="U201" s="577"/>
      <c r="V201" s="577"/>
      <c r="W201" s="320"/>
      <c r="X201" s="252"/>
      <c r="AC201" s="249"/>
    </row>
    <row r="202" spans="1:29" ht="18.5" x14ac:dyDescent="0.35">
      <c r="A202" s="249"/>
      <c r="B202" s="249"/>
      <c r="C202" s="249"/>
      <c r="D202" s="249"/>
      <c r="E202" s="249"/>
      <c r="G202" s="251"/>
      <c r="H202" s="607"/>
      <c r="I202" s="301"/>
      <c r="J202" s="585" t="s">
        <v>77</v>
      </c>
      <c r="K202" s="585"/>
      <c r="L202" s="585"/>
      <c r="M202" s="585"/>
      <c r="N202" s="585"/>
      <c r="O202" s="585"/>
      <c r="P202" s="585"/>
      <c r="Q202" s="585"/>
      <c r="R202" s="585"/>
      <c r="S202" s="585"/>
      <c r="T202" s="585"/>
      <c r="U202" s="585"/>
      <c r="V202" s="585"/>
      <c r="W202" s="585"/>
      <c r="X202" s="252"/>
      <c r="AC202" s="249"/>
    </row>
    <row r="203" spans="1:29" ht="18.5" x14ac:dyDescent="0.35">
      <c r="A203" s="249"/>
      <c r="B203" s="249"/>
      <c r="C203" s="249"/>
      <c r="D203" s="249"/>
      <c r="E203" s="249"/>
      <c r="G203" s="251"/>
      <c r="H203" s="607"/>
      <c r="I203" s="301"/>
      <c r="J203" s="585" t="s">
        <v>78</v>
      </c>
      <c r="K203" s="603"/>
      <c r="L203" s="603"/>
      <c r="M203" s="603"/>
      <c r="N203" s="603"/>
      <c r="O203" s="603"/>
      <c r="P203" s="603"/>
      <c r="Q203" s="603"/>
      <c r="R203" s="603"/>
      <c r="S203" s="603"/>
      <c r="T203" s="603"/>
      <c r="U203" s="603"/>
      <c r="V203" s="603"/>
      <c r="W203" s="603"/>
      <c r="X203" s="252"/>
      <c r="AC203" s="249"/>
    </row>
    <row r="204" spans="1:29" ht="18.5" x14ac:dyDescent="0.35">
      <c r="A204" s="249"/>
      <c r="B204" s="249"/>
      <c r="C204" s="249"/>
      <c r="D204" s="249"/>
      <c r="E204" s="249"/>
      <c r="G204" s="251"/>
      <c r="H204" s="607"/>
      <c r="I204" s="301"/>
      <c r="J204" s="585" t="s">
        <v>79</v>
      </c>
      <c r="K204" s="603"/>
      <c r="L204" s="603"/>
      <c r="M204" s="603"/>
      <c r="N204" s="603"/>
      <c r="O204" s="603"/>
      <c r="P204" s="603"/>
      <c r="Q204" s="603"/>
      <c r="R204" s="603"/>
      <c r="S204" s="603"/>
      <c r="T204" s="603"/>
      <c r="U204" s="603"/>
      <c r="V204" s="603"/>
      <c r="W204" s="603"/>
      <c r="X204" s="252"/>
      <c r="AC204" s="249"/>
    </row>
    <row r="205" spans="1:29" ht="18.5" x14ac:dyDescent="0.35">
      <c r="A205" s="249"/>
      <c r="B205" s="249"/>
      <c r="C205" s="249"/>
      <c r="D205" s="249"/>
      <c r="E205" s="249"/>
      <c r="G205" s="251"/>
      <c r="H205" s="607"/>
      <c r="I205" s="301"/>
      <c r="J205" s="585" t="s">
        <v>80</v>
      </c>
      <c r="K205" s="603"/>
      <c r="L205" s="603"/>
      <c r="M205" s="603"/>
      <c r="N205" s="603"/>
      <c r="O205" s="603"/>
      <c r="P205" s="603"/>
      <c r="Q205" s="603"/>
      <c r="R205" s="603"/>
      <c r="S205" s="603"/>
      <c r="T205" s="603"/>
      <c r="U205" s="603"/>
      <c r="V205" s="603"/>
      <c r="W205" s="603"/>
      <c r="X205" s="252"/>
      <c r="AC205" s="249"/>
    </row>
    <row r="206" spans="1:29" ht="18.5" x14ac:dyDescent="0.35">
      <c r="A206" s="249"/>
      <c r="B206" s="249"/>
      <c r="C206" s="249"/>
      <c r="D206" s="249"/>
      <c r="E206" s="249"/>
      <c r="G206" s="251"/>
      <c r="H206" s="607"/>
      <c r="I206" s="301"/>
      <c r="J206" s="585" t="s">
        <v>81</v>
      </c>
      <c r="K206" s="603"/>
      <c r="L206" s="603"/>
      <c r="M206" s="603"/>
      <c r="N206" s="603"/>
      <c r="O206" s="603"/>
      <c r="P206" s="603"/>
      <c r="Q206" s="603"/>
      <c r="R206" s="603"/>
      <c r="S206" s="603"/>
      <c r="T206" s="603"/>
      <c r="U206" s="603"/>
      <c r="V206" s="603"/>
      <c r="W206" s="603"/>
      <c r="X206" s="252"/>
      <c r="AC206" s="249"/>
    </row>
    <row r="207" spans="1:29" ht="15" thickBot="1" x14ac:dyDescent="0.4">
      <c r="A207" s="249"/>
      <c r="B207" s="249"/>
      <c r="C207" s="249"/>
      <c r="D207" s="249"/>
      <c r="E207" s="249"/>
      <c r="G207" s="251"/>
      <c r="H207" s="607"/>
      <c r="I207" s="301"/>
      <c r="J207" s="301"/>
      <c r="K207" s="301"/>
      <c r="L207" s="301"/>
      <c r="M207" s="301"/>
      <c r="N207" s="301"/>
      <c r="O207" s="301"/>
      <c r="P207" s="301"/>
      <c r="Q207" s="301"/>
      <c r="R207" s="301"/>
      <c r="S207" s="301"/>
      <c r="T207" s="301"/>
      <c r="U207" s="301"/>
      <c r="V207" s="301"/>
      <c r="W207" s="301"/>
      <c r="X207" s="252"/>
      <c r="AC207" s="249"/>
    </row>
    <row r="208" spans="1:29" ht="19" thickBot="1" x14ac:dyDescent="0.5">
      <c r="A208" s="249"/>
      <c r="B208" s="249"/>
      <c r="C208" s="249"/>
      <c r="D208" s="249"/>
      <c r="E208" s="249"/>
      <c r="G208" s="251"/>
      <c r="H208" s="607"/>
      <c r="I208" s="304"/>
      <c r="J208" s="565"/>
      <c r="K208" s="566"/>
      <c r="L208" s="301"/>
      <c r="M208" s="301"/>
      <c r="N208" s="301"/>
      <c r="O208" s="301"/>
      <c r="P208" s="301"/>
      <c r="Q208" s="301"/>
      <c r="R208" s="301"/>
      <c r="S208" s="301"/>
      <c r="T208" s="301"/>
      <c r="U208" s="301"/>
      <c r="V208" s="301"/>
      <c r="W208" s="301"/>
      <c r="X208" s="252"/>
      <c r="AC208" s="249"/>
    </row>
    <row r="209" spans="1:29" x14ac:dyDescent="0.35">
      <c r="A209" s="249"/>
      <c r="B209" s="249"/>
      <c r="C209" s="249"/>
      <c r="D209" s="249"/>
      <c r="E209" s="249"/>
      <c r="G209" s="251"/>
      <c r="H209" s="607"/>
      <c r="I209" s="304"/>
      <c r="J209" s="304"/>
      <c r="K209" s="301"/>
      <c r="L209" s="301"/>
      <c r="M209" s="301"/>
      <c r="N209" s="301"/>
      <c r="O209" s="301"/>
      <c r="P209" s="301"/>
      <c r="Q209" s="301"/>
      <c r="R209" s="301"/>
      <c r="S209" s="301"/>
      <c r="T209" s="301"/>
      <c r="U209" s="301"/>
      <c r="V209" s="301"/>
      <c r="W209" s="301"/>
      <c r="X209" s="252"/>
      <c r="AC209" s="249"/>
    </row>
    <row r="210" spans="1:29" ht="3" customHeight="1" x14ac:dyDescent="0.35">
      <c r="A210" s="249"/>
      <c r="B210" s="249"/>
      <c r="C210" s="249"/>
      <c r="D210" s="249"/>
      <c r="E210" s="249"/>
      <c r="G210" s="251"/>
      <c r="H210" s="501"/>
      <c r="I210" s="501"/>
      <c r="J210" s="501"/>
      <c r="K210" s="501"/>
      <c r="L210" s="501"/>
      <c r="M210" s="501"/>
      <c r="N210" s="501"/>
      <c r="O210" s="501"/>
      <c r="P210" s="501"/>
      <c r="Q210" s="501"/>
      <c r="R210" s="501"/>
      <c r="S210" s="501"/>
      <c r="T210" s="501"/>
      <c r="U210" s="501"/>
      <c r="V210" s="501"/>
      <c r="W210" s="501"/>
      <c r="X210" s="252"/>
      <c r="AC210" s="249"/>
    </row>
    <row r="211" spans="1:29" ht="66.75" customHeight="1" x14ac:dyDescent="0.35">
      <c r="A211" s="249"/>
      <c r="B211" s="249"/>
      <c r="C211" s="249"/>
      <c r="D211" s="249"/>
      <c r="E211" s="249"/>
      <c r="G211" s="251"/>
      <c r="H211" s="584" t="s">
        <v>526</v>
      </c>
      <c r="I211" s="584"/>
      <c r="J211" s="584"/>
      <c r="K211" s="584"/>
      <c r="L211" s="584"/>
      <c r="M211" s="584"/>
      <c r="N211" s="584"/>
      <c r="O211" s="584"/>
      <c r="P211" s="584"/>
      <c r="Q211" s="584"/>
      <c r="R211" s="584"/>
      <c r="S211" s="584"/>
      <c r="T211" s="584"/>
      <c r="U211" s="584"/>
      <c r="V211" s="584"/>
      <c r="W211" s="584"/>
      <c r="X211" s="252"/>
      <c r="AC211" s="249"/>
    </row>
    <row r="212" spans="1:29" ht="2.25" customHeight="1" x14ac:dyDescent="0.35">
      <c r="A212" s="249"/>
      <c r="B212" s="249"/>
      <c r="C212" s="249"/>
      <c r="D212" s="249"/>
      <c r="E212" s="249"/>
      <c r="G212" s="251"/>
      <c r="H212" s="508"/>
      <c r="I212" s="254"/>
      <c r="J212" s="254"/>
      <c r="K212" s="254"/>
      <c r="L212" s="254"/>
      <c r="M212" s="254"/>
      <c r="N212" s="254"/>
      <c r="O212" s="254"/>
      <c r="P212" s="254"/>
      <c r="Q212" s="254"/>
      <c r="R212" s="254"/>
      <c r="S212" s="254"/>
      <c r="T212" s="254"/>
      <c r="U212" s="254"/>
      <c r="V212" s="254"/>
      <c r="W212" s="509"/>
      <c r="X212" s="252"/>
      <c r="AC212" s="249"/>
    </row>
    <row r="213" spans="1:29" ht="21" customHeight="1" x14ac:dyDescent="0.35">
      <c r="A213" s="249"/>
      <c r="B213" s="249"/>
      <c r="C213" s="249"/>
      <c r="D213" s="249"/>
      <c r="E213" s="249"/>
      <c r="G213" s="251"/>
      <c r="H213" s="615" t="s">
        <v>423</v>
      </c>
      <c r="I213" s="304"/>
      <c r="J213" s="298"/>
      <c r="K213" s="298"/>
      <c r="L213" s="298"/>
      <c r="M213" s="298"/>
      <c r="N213" s="298"/>
      <c r="O213" s="298"/>
      <c r="P213" s="298"/>
      <c r="Q213" s="298"/>
      <c r="R213" s="298"/>
      <c r="S213" s="298"/>
      <c r="T213" s="298"/>
      <c r="U213" s="298"/>
      <c r="V213" s="298"/>
      <c r="W213" s="299"/>
      <c r="AC213" s="249"/>
    </row>
    <row r="214" spans="1:29" ht="61.5" customHeight="1" x14ac:dyDescent="0.35">
      <c r="A214" s="249"/>
      <c r="B214" s="249"/>
      <c r="C214" s="249"/>
      <c r="D214" s="249"/>
      <c r="E214" s="249"/>
      <c r="G214" s="251"/>
      <c r="H214" s="615"/>
      <c r="I214" s="360">
        <v>22</v>
      </c>
      <c r="J214" s="563" t="s">
        <v>528</v>
      </c>
      <c r="K214" s="563"/>
      <c r="L214" s="563"/>
      <c r="M214" s="563"/>
      <c r="N214" s="563"/>
      <c r="O214" s="563"/>
      <c r="P214" s="563"/>
      <c r="Q214" s="563"/>
      <c r="R214" s="563"/>
      <c r="S214" s="563"/>
      <c r="T214" s="563"/>
      <c r="U214" s="563"/>
      <c r="V214" s="563"/>
      <c r="W214" s="364"/>
      <c r="AC214" s="249"/>
    </row>
    <row r="215" spans="1:29" hidden="1" x14ac:dyDescent="0.35">
      <c r="A215" s="249"/>
      <c r="B215" s="249"/>
      <c r="C215" s="249"/>
      <c r="D215" s="249"/>
      <c r="E215" s="249"/>
      <c r="G215" s="251"/>
      <c r="H215" s="615"/>
      <c r="I215" s="363"/>
      <c r="J215" s="363"/>
      <c r="K215" s="363"/>
      <c r="L215" s="363"/>
      <c r="M215" s="363"/>
      <c r="N215" s="363"/>
      <c r="O215" s="363"/>
      <c r="P215" s="363"/>
      <c r="Q215" s="363"/>
      <c r="R215" s="363"/>
      <c r="S215" s="363"/>
      <c r="T215" s="363"/>
      <c r="U215" s="363"/>
      <c r="V215" s="363"/>
      <c r="W215" s="364"/>
      <c r="AC215" s="249"/>
    </row>
    <row r="216" spans="1:29" ht="21" x14ac:dyDescent="0.45">
      <c r="A216" s="249"/>
      <c r="B216" s="249"/>
      <c r="C216" s="249"/>
      <c r="D216" s="249"/>
      <c r="E216" s="249"/>
      <c r="G216" s="251"/>
      <c r="H216" s="615"/>
      <c r="I216" s="363"/>
      <c r="J216" s="617" t="s">
        <v>501</v>
      </c>
      <c r="K216" s="617"/>
      <c r="L216" s="617"/>
      <c r="M216" s="617"/>
      <c r="N216" s="617"/>
      <c r="O216" s="617"/>
      <c r="P216" s="617"/>
      <c r="Q216" s="617"/>
      <c r="R216" s="617"/>
      <c r="S216" s="617"/>
      <c r="T216" s="617"/>
      <c r="U216" s="617"/>
      <c r="V216" s="617"/>
      <c r="W216" s="364"/>
      <c r="AC216" s="249"/>
    </row>
    <row r="217" spans="1:29" ht="15" thickBot="1" x14ac:dyDescent="0.4">
      <c r="A217" s="249"/>
      <c r="B217" s="249"/>
      <c r="C217" s="249"/>
      <c r="D217" s="249"/>
      <c r="E217" s="249"/>
      <c r="G217" s="251"/>
      <c r="H217" s="615"/>
      <c r="I217" s="363"/>
      <c r="J217" s="363"/>
      <c r="K217" s="363"/>
      <c r="L217" s="363"/>
      <c r="M217" s="363"/>
      <c r="N217" s="363"/>
      <c r="O217" s="363"/>
      <c r="P217" s="363"/>
      <c r="Q217" s="363"/>
      <c r="R217" s="363"/>
      <c r="S217" s="363"/>
      <c r="T217" s="363"/>
      <c r="U217" s="363"/>
      <c r="V217" s="363"/>
      <c r="W217" s="364"/>
      <c r="AC217" s="249"/>
    </row>
    <row r="218" spans="1:29" ht="19" thickBot="1" x14ac:dyDescent="0.5">
      <c r="A218" s="249"/>
      <c r="B218" s="249"/>
      <c r="C218" s="249"/>
      <c r="D218" s="249"/>
      <c r="E218" s="249"/>
      <c r="G218" s="251"/>
      <c r="H218" s="615"/>
      <c r="I218" s="363"/>
      <c r="J218" s="565"/>
      <c r="K218" s="566"/>
      <c r="L218" s="498" t="s">
        <v>279</v>
      </c>
      <c r="M218" s="363"/>
      <c r="N218" s="363"/>
      <c r="O218" s="363"/>
      <c r="P218" s="363"/>
      <c r="Q218" s="363"/>
      <c r="R218" s="363"/>
      <c r="S218" s="363"/>
      <c r="T218" s="363"/>
      <c r="U218" s="363"/>
      <c r="V218" s="363"/>
      <c r="W218" s="364"/>
      <c r="AC218" s="249"/>
    </row>
    <row r="219" spans="1:29" x14ac:dyDescent="0.35">
      <c r="A219" s="249"/>
      <c r="B219" s="249"/>
      <c r="C219" s="249"/>
      <c r="D219" s="249"/>
      <c r="E219" s="249"/>
      <c r="G219" s="251"/>
      <c r="H219" s="615"/>
      <c r="I219" s="363"/>
      <c r="J219" s="363"/>
      <c r="K219" s="363"/>
      <c r="L219" s="363"/>
      <c r="M219" s="363"/>
      <c r="N219" s="363"/>
      <c r="O219" s="363"/>
      <c r="P219" s="363"/>
      <c r="Q219" s="363"/>
      <c r="R219" s="363"/>
      <c r="S219" s="363"/>
      <c r="T219" s="363"/>
      <c r="U219" s="363"/>
      <c r="V219" s="363"/>
      <c r="W219" s="364"/>
      <c r="AC219" s="249"/>
    </row>
    <row r="220" spans="1:29" ht="37.5" customHeight="1" x14ac:dyDescent="0.45">
      <c r="A220" s="249"/>
      <c r="B220" s="249"/>
      <c r="C220" s="249"/>
      <c r="D220" s="249"/>
      <c r="E220" s="249"/>
      <c r="G220" s="251"/>
      <c r="H220" s="615"/>
      <c r="I220" s="363"/>
      <c r="J220" s="600" t="s">
        <v>529</v>
      </c>
      <c r="K220" s="600"/>
      <c r="L220" s="600"/>
      <c r="M220" s="600"/>
      <c r="N220" s="600"/>
      <c r="O220" s="600"/>
      <c r="P220" s="600"/>
      <c r="Q220" s="600"/>
      <c r="R220" s="600"/>
      <c r="S220" s="600"/>
      <c r="T220" s="600"/>
      <c r="U220" s="600"/>
      <c r="V220" s="600"/>
      <c r="W220" s="364"/>
      <c r="AC220" s="249"/>
    </row>
    <row r="221" spans="1:29" ht="15" thickBot="1" x14ac:dyDescent="0.4">
      <c r="A221" s="249"/>
      <c r="B221" s="249"/>
      <c r="C221" s="249"/>
      <c r="D221" s="249"/>
      <c r="E221" s="249"/>
      <c r="G221" s="251"/>
      <c r="H221" s="615"/>
      <c r="I221" s="363"/>
      <c r="J221" s="363"/>
      <c r="K221" s="363"/>
      <c r="L221" s="363"/>
      <c r="M221" s="363"/>
      <c r="N221" s="363"/>
      <c r="O221" s="363"/>
      <c r="P221" s="363"/>
      <c r="Q221" s="363"/>
      <c r="R221" s="363"/>
      <c r="S221" s="363"/>
      <c r="T221" s="363"/>
      <c r="U221" s="363"/>
      <c r="V221" s="363"/>
      <c r="W221" s="364"/>
      <c r="AC221" s="249"/>
    </row>
    <row r="222" spans="1:29" ht="19" thickBot="1" x14ac:dyDescent="0.5">
      <c r="A222" s="249"/>
      <c r="B222" s="249"/>
      <c r="C222" s="249"/>
      <c r="D222" s="249"/>
      <c r="E222" s="249"/>
      <c r="G222" s="251"/>
      <c r="H222" s="615"/>
      <c r="I222" s="363"/>
      <c r="J222" s="565"/>
      <c r="K222" s="566"/>
      <c r="L222" s="363"/>
      <c r="M222" s="363"/>
      <c r="N222" s="363"/>
      <c r="O222" s="363"/>
      <c r="P222" s="363"/>
      <c r="Q222" s="363"/>
      <c r="R222" s="363"/>
      <c r="S222" s="363"/>
      <c r="T222" s="363"/>
      <c r="U222" s="363"/>
      <c r="V222" s="363"/>
      <c r="W222" s="364"/>
      <c r="AC222" s="249"/>
    </row>
    <row r="223" spans="1:29" ht="14.25" customHeight="1" x14ac:dyDescent="0.35">
      <c r="A223" s="249"/>
      <c r="B223" s="249"/>
      <c r="C223" s="249"/>
      <c r="D223" s="249"/>
      <c r="E223" s="249"/>
      <c r="G223" s="251"/>
      <c r="H223" s="615"/>
      <c r="I223" s="363"/>
      <c r="J223" s="363"/>
      <c r="K223" s="363"/>
      <c r="L223" s="363"/>
      <c r="M223" s="363"/>
      <c r="N223" s="363"/>
      <c r="O223" s="363"/>
      <c r="P223" s="363"/>
      <c r="Q223" s="363"/>
      <c r="R223" s="363"/>
      <c r="S223" s="363"/>
      <c r="T223" s="363"/>
      <c r="U223" s="363"/>
      <c r="V223" s="363"/>
      <c r="W223" s="364"/>
      <c r="AC223" s="249"/>
    </row>
    <row r="224" spans="1:29" ht="17.25" hidden="1" customHeight="1" x14ac:dyDescent="0.35">
      <c r="A224" s="249"/>
      <c r="B224" s="249"/>
      <c r="C224" s="249"/>
      <c r="D224" s="249"/>
      <c r="E224" s="249"/>
      <c r="G224" s="251"/>
      <c r="H224" s="615"/>
      <c r="I224" s="363"/>
      <c r="J224" s="563" t="s">
        <v>13</v>
      </c>
      <c r="K224" s="563"/>
      <c r="L224" s="563"/>
      <c r="M224" s="563"/>
      <c r="N224" s="563"/>
      <c r="O224" s="563"/>
      <c r="P224" s="563"/>
      <c r="Q224" s="563"/>
      <c r="R224" s="563"/>
      <c r="S224" s="563"/>
      <c r="T224" s="563"/>
      <c r="U224" s="563"/>
      <c r="V224" s="563"/>
      <c r="W224" s="564"/>
      <c r="AC224" s="249"/>
    </row>
    <row r="225" spans="1:29" ht="81" hidden="1" customHeight="1" x14ac:dyDescent="0.35">
      <c r="A225" s="249"/>
      <c r="B225" s="249"/>
      <c r="C225" s="249"/>
      <c r="D225" s="249"/>
      <c r="E225" s="249"/>
      <c r="G225" s="251"/>
      <c r="H225" s="615"/>
      <c r="I225" s="363"/>
      <c r="J225" s="593" t="s">
        <v>313</v>
      </c>
      <c r="K225" s="593"/>
      <c r="L225" s="593"/>
      <c r="M225" s="593"/>
      <c r="N225" s="593"/>
      <c r="O225" s="593"/>
      <c r="P225" s="593"/>
      <c r="Q225" s="593"/>
      <c r="R225" s="593"/>
      <c r="S225" s="593"/>
      <c r="T225" s="593"/>
      <c r="U225" s="593"/>
      <c r="V225" s="593"/>
      <c r="W225" s="602"/>
      <c r="AC225" s="249"/>
    </row>
    <row r="226" spans="1:29" ht="18.75" hidden="1" customHeight="1" x14ac:dyDescent="0.35">
      <c r="A226" s="249"/>
      <c r="B226" s="249"/>
      <c r="C226" s="249"/>
      <c r="D226" s="249"/>
      <c r="E226" s="249"/>
      <c r="G226" s="251"/>
      <c r="H226" s="615"/>
      <c r="I226" s="363"/>
      <c r="J226" s="593" t="s">
        <v>15</v>
      </c>
      <c r="K226" s="593"/>
      <c r="L226" s="593"/>
      <c r="M226" s="593"/>
      <c r="N226" s="593"/>
      <c r="O226" s="593"/>
      <c r="P226" s="593"/>
      <c r="Q226" s="593"/>
      <c r="R226" s="593"/>
      <c r="S226" s="593"/>
      <c r="T226" s="593"/>
      <c r="U226" s="593"/>
      <c r="V226" s="593"/>
      <c r="W226" s="602"/>
      <c r="AC226" s="249"/>
    </row>
    <row r="227" spans="1:29" ht="63.75" hidden="1" customHeight="1" x14ac:dyDescent="0.35">
      <c r="A227" s="249"/>
      <c r="B227" s="249"/>
      <c r="C227" s="249"/>
      <c r="D227" s="249"/>
      <c r="E227" s="249"/>
      <c r="G227" s="251"/>
      <c r="H227" s="615"/>
      <c r="I227" s="363"/>
      <c r="J227" s="593" t="s">
        <v>314</v>
      </c>
      <c r="K227" s="593"/>
      <c r="L227" s="593"/>
      <c r="M227" s="593"/>
      <c r="N227" s="593"/>
      <c r="O227" s="593"/>
      <c r="P227" s="593"/>
      <c r="Q227" s="593"/>
      <c r="R227" s="593"/>
      <c r="S227" s="593"/>
      <c r="T227" s="593"/>
      <c r="U227" s="593"/>
      <c r="V227" s="593"/>
      <c r="W227" s="602"/>
      <c r="AC227" s="249"/>
    </row>
    <row r="228" spans="1:29" ht="14.25" hidden="1" customHeight="1" x14ac:dyDescent="0.35">
      <c r="A228" s="249"/>
      <c r="B228" s="249"/>
      <c r="C228" s="249"/>
      <c r="D228" s="249"/>
      <c r="E228" s="249"/>
      <c r="G228" s="251"/>
      <c r="H228" s="615"/>
      <c r="I228" s="363"/>
      <c r="J228" s="363"/>
      <c r="K228" s="363"/>
      <c r="L228" s="363"/>
      <c r="M228" s="363"/>
      <c r="N228" s="363"/>
      <c r="O228" s="363"/>
      <c r="P228" s="363"/>
      <c r="Q228" s="363"/>
      <c r="R228" s="363"/>
      <c r="S228" s="363"/>
      <c r="T228" s="363"/>
      <c r="U228" s="363"/>
      <c r="V228" s="363"/>
      <c r="W228" s="364"/>
      <c r="AC228" s="249"/>
    </row>
    <row r="229" spans="1:29" hidden="1" x14ac:dyDescent="0.35">
      <c r="A229" s="249"/>
      <c r="B229" s="249"/>
      <c r="C229" s="249"/>
      <c r="D229" s="249"/>
      <c r="E229" s="249"/>
      <c r="G229" s="251"/>
      <c r="H229" s="615"/>
      <c r="I229" s="363"/>
      <c r="J229" s="363"/>
      <c r="K229" s="363"/>
      <c r="L229" s="363"/>
      <c r="M229" s="363"/>
      <c r="N229" s="363"/>
      <c r="O229" s="363"/>
      <c r="P229" s="363"/>
      <c r="Q229" s="363"/>
      <c r="R229" s="363"/>
      <c r="S229" s="363"/>
      <c r="T229" s="363"/>
      <c r="U229" s="363"/>
      <c r="V229" s="363"/>
      <c r="W229" s="364"/>
      <c r="AC229" s="249"/>
    </row>
    <row r="230" spans="1:29" ht="59.25" customHeight="1" x14ac:dyDescent="0.35">
      <c r="A230" s="249"/>
      <c r="B230" s="249"/>
      <c r="C230" s="249"/>
      <c r="D230" s="249"/>
      <c r="E230" s="249"/>
      <c r="G230" s="251"/>
      <c r="H230" s="615"/>
      <c r="I230" s="363"/>
      <c r="J230" s="563" t="s">
        <v>521</v>
      </c>
      <c r="K230" s="563"/>
      <c r="L230" s="563"/>
      <c r="M230" s="563"/>
      <c r="N230" s="563"/>
      <c r="O230" s="563"/>
      <c r="P230" s="563"/>
      <c r="Q230" s="563"/>
      <c r="R230" s="563"/>
      <c r="S230" s="563"/>
      <c r="T230" s="563"/>
      <c r="U230" s="563"/>
      <c r="V230" s="563"/>
      <c r="W230" s="364"/>
      <c r="AC230" s="249"/>
    </row>
    <row r="231" spans="1:29" ht="0.75" hidden="1" customHeight="1" x14ac:dyDescent="0.35">
      <c r="A231" s="249"/>
      <c r="B231" s="249"/>
      <c r="C231" s="249"/>
      <c r="D231" s="249"/>
      <c r="E231" s="249"/>
      <c r="G231" s="251"/>
      <c r="H231" s="615"/>
      <c r="I231" s="363"/>
      <c r="J231" s="363"/>
      <c r="K231" s="363"/>
      <c r="L231" s="363"/>
      <c r="M231" s="363"/>
      <c r="N231" s="363"/>
      <c r="O231" s="363"/>
      <c r="P231" s="363"/>
      <c r="Q231" s="363"/>
      <c r="R231" s="363"/>
      <c r="S231" s="363"/>
      <c r="T231" s="363"/>
      <c r="U231" s="363"/>
      <c r="V231" s="363"/>
      <c r="W231" s="364"/>
      <c r="AC231" s="249"/>
    </row>
    <row r="232" spans="1:29" ht="18.5" hidden="1" x14ac:dyDescent="0.35">
      <c r="A232" s="249"/>
      <c r="B232" s="249"/>
      <c r="C232" s="249"/>
      <c r="D232" s="249"/>
      <c r="E232" s="249"/>
      <c r="G232" s="251"/>
      <c r="H232" s="615"/>
      <c r="I232" s="363"/>
      <c r="J232" s="563" t="s">
        <v>284</v>
      </c>
      <c r="K232" s="563"/>
      <c r="L232" s="563"/>
      <c r="M232" s="563"/>
      <c r="N232" s="563"/>
      <c r="O232" s="563"/>
      <c r="P232" s="563"/>
      <c r="Q232" s="563"/>
      <c r="R232" s="563"/>
      <c r="S232" s="563"/>
      <c r="T232" s="563"/>
      <c r="U232" s="563"/>
      <c r="V232" s="563"/>
      <c r="W232" s="564"/>
      <c r="AC232" s="249"/>
    </row>
    <row r="233" spans="1:29" ht="40.5" hidden="1" customHeight="1" x14ac:dyDescent="0.35">
      <c r="A233" s="249"/>
      <c r="B233" s="249"/>
      <c r="C233" s="249"/>
      <c r="D233" s="249"/>
      <c r="E233" s="249"/>
      <c r="G233" s="251"/>
      <c r="H233" s="615"/>
      <c r="I233" s="363"/>
      <c r="J233" s="593" t="s">
        <v>35</v>
      </c>
      <c r="K233" s="593"/>
      <c r="L233" s="593"/>
      <c r="M233" s="593"/>
      <c r="N233" s="593"/>
      <c r="O233" s="593"/>
      <c r="P233" s="593"/>
      <c r="Q233" s="593"/>
      <c r="R233" s="593"/>
      <c r="S233" s="593"/>
      <c r="T233" s="593"/>
      <c r="U233" s="593"/>
      <c r="V233" s="593"/>
      <c r="W233" s="602"/>
      <c r="AC233" s="249"/>
    </row>
    <row r="234" spans="1:29" ht="18" hidden="1" customHeight="1" x14ac:dyDescent="0.35">
      <c r="A234" s="249"/>
      <c r="B234" s="249"/>
      <c r="C234" s="249"/>
      <c r="D234" s="249"/>
      <c r="E234" s="249"/>
      <c r="G234" s="251"/>
      <c r="H234" s="615"/>
      <c r="I234" s="363"/>
      <c r="J234" s="593" t="s">
        <v>15</v>
      </c>
      <c r="K234" s="593"/>
      <c r="L234" s="593"/>
      <c r="M234" s="593"/>
      <c r="N234" s="593"/>
      <c r="O234" s="593"/>
      <c r="P234" s="593"/>
      <c r="Q234" s="593"/>
      <c r="R234" s="593"/>
      <c r="S234" s="593"/>
      <c r="T234" s="593"/>
      <c r="U234" s="593"/>
      <c r="V234" s="593"/>
      <c r="W234" s="602"/>
      <c r="AC234" s="249"/>
    </row>
    <row r="235" spans="1:29" ht="42.75" hidden="1" customHeight="1" x14ac:dyDescent="0.35">
      <c r="A235" s="249"/>
      <c r="B235" s="249"/>
      <c r="C235" s="249"/>
      <c r="D235" s="249"/>
      <c r="E235" s="249"/>
      <c r="G235" s="251"/>
      <c r="H235" s="615"/>
      <c r="I235" s="363"/>
      <c r="J235" s="593" t="s">
        <v>36</v>
      </c>
      <c r="K235" s="593"/>
      <c r="L235" s="593"/>
      <c r="M235" s="593"/>
      <c r="N235" s="593"/>
      <c r="O235" s="593"/>
      <c r="P235" s="593"/>
      <c r="Q235" s="593"/>
      <c r="R235" s="593"/>
      <c r="S235" s="593"/>
      <c r="T235" s="593"/>
      <c r="U235" s="593"/>
      <c r="V235" s="593"/>
      <c r="W235" s="602"/>
      <c r="AC235" s="249"/>
    </row>
    <row r="236" spans="1:29" x14ac:dyDescent="0.35">
      <c r="A236" s="249"/>
      <c r="B236" s="249"/>
      <c r="C236" s="249"/>
      <c r="D236" s="249"/>
      <c r="E236" s="249"/>
      <c r="G236" s="251"/>
      <c r="H236" s="615"/>
      <c r="I236" s="363"/>
      <c r="J236" s="358"/>
      <c r="K236" s="358"/>
      <c r="L236" s="358"/>
      <c r="M236" s="358"/>
      <c r="N236" s="358"/>
      <c r="O236" s="358"/>
      <c r="P236" s="358"/>
      <c r="Q236" s="358"/>
      <c r="R236" s="358"/>
      <c r="S236" s="358"/>
      <c r="T236" s="358"/>
      <c r="U236" s="358"/>
      <c r="V236" s="358"/>
      <c r="W236" s="359"/>
      <c r="AC236" s="249"/>
    </row>
    <row r="237" spans="1:29" ht="18" customHeight="1" x14ac:dyDescent="0.35">
      <c r="A237" s="249"/>
      <c r="B237" s="249"/>
      <c r="C237" s="249"/>
      <c r="D237" s="249"/>
      <c r="E237" s="249"/>
      <c r="G237" s="251"/>
      <c r="H237" s="615"/>
      <c r="I237" s="510">
        <v>23</v>
      </c>
      <c r="J237" s="577" t="s">
        <v>515</v>
      </c>
      <c r="K237" s="577"/>
      <c r="L237" s="577"/>
      <c r="M237" s="577"/>
      <c r="N237" s="577"/>
      <c r="O237" s="577"/>
      <c r="P237" s="577"/>
      <c r="Q237" s="577"/>
      <c r="R237" s="577"/>
      <c r="S237" s="577"/>
      <c r="T237" s="577"/>
      <c r="U237" s="577"/>
      <c r="V237" s="577"/>
      <c r="W237" s="578"/>
      <c r="AC237" s="249"/>
    </row>
    <row r="238" spans="1:29" ht="14.25" hidden="1" customHeight="1" x14ac:dyDescent="0.35">
      <c r="A238" s="249"/>
      <c r="B238" s="249"/>
      <c r="C238" s="249"/>
      <c r="D238" s="249"/>
      <c r="E238" s="249"/>
      <c r="G238" s="251"/>
      <c r="H238" s="615"/>
      <c r="I238" s="511"/>
      <c r="J238" s="304"/>
      <c r="K238" s="304"/>
      <c r="L238" s="304"/>
      <c r="M238" s="304"/>
      <c r="N238" s="304"/>
      <c r="O238" s="304"/>
      <c r="P238" s="304"/>
      <c r="Q238" s="304"/>
      <c r="R238" s="304"/>
      <c r="S238" s="304"/>
      <c r="T238" s="304"/>
      <c r="U238" s="304"/>
      <c r="V238" s="304"/>
      <c r="W238" s="300"/>
      <c r="AC238" s="249"/>
    </row>
    <row r="239" spans="1:29" ht="28.5" hidden="1" customHeight="1" x14ac:dyDescent="0.45">
      <c r="A239" s="249"/>
      <c r="B239" s="249"/>
      <c r="C239" s="249"/>
      <c r="D239" s="249"/>
      <c r="E239" s="249"/>
      <c r="G239" s="251"/>
      <c r="H239" s="615"/>
      <c r="I239" s="512"/>
      <c r="J239" s="618" t="s">
        <v>19</v>
      </c>
      <c r="K239" s="618"/>
      <c r="L239" s="618"/>
      <c r="M239" s="618"/>
      <c r="N239" s="618"/>
      <c r="O239" s="618"/>
      <c r="P239" s="618"/>
      <c r="Q239" s="618"/>
      <c r="R239" s="618"/>
      <c r="S239" s="618"/>
      <c r="T239" s="618"/>
      <c r="U239" s="618"/>
      <c r="V239" s="618"/>
      <c r="W239" s="513"/>
      <c r="AC239" s="249"/>
    </row>
    <row r="240" spans="1:29" ht="15" thickBot="1" x14ac:dyDescent="0.4">
      <c r="A240" s="249"/>
      <c r="B240" s="249"/>
      <c r="C240" s="249"/>
      <c r="D240" s="249"/>
      <c r="E240" s="249"/>
      <c r="G240" s="251"/>
      <c r="H240" s="615"/>
      <c r="I240" s="514"/>
      <c r="J240" s="304"/>
      <c r="K240" s="304"/>
      <c r="L240" s="304"/>
      <c r="M240" s="304"/>
      <c r="N240" s="304"/>
      <c r="O240" s="304"/>
      <c r="P240" s="304"/>
      <c r="Q240" s="304"/>
      <c r="R240" s="304"/>
      <c r="S240" s="304"/>
      <c r="T240" s="304"/>
      <c r="U240" s="304"/>
      <c r="V240" s="304"/>
      <c r="W240" s="300"/>
      <c r="AC240" s="249"/>
    </row>
    <row r="241" spans="1:29" ht="19" thickBot="1" x14ac:dyDescent="0.5">
      <c r="A241" s="249"/>
      <c r="B241" s="249"/>
      <c r="C241" s="249"/>
      <c r="D241" s="249"/>
      <c r="E241" s="249"/>
      <c r="G241" s="251"/>
      <c r="H241" s="615"/>
      <c r="I241" s="304"/>
      <c r="J241" s="565"/>
      <c r="K241" s="566"/>
      <c r="L241" s="304"/>
      <c r="M241" s="304"/>
      <c r="N241" s="304"/>
      <c r="O241" s="304"/>
      <c r="P241" s="304"/>
      <c r="Q241" s="304"/>
      <c r="R241" s="304"/>
      <c r="S241" s="304"/>
      <c r="T241" s="304"/>
      <c r="U241" s="304"/>
      <c r="V241" s="304"/>
      <c r="W241" s="300"/>
      <c r="AC241" s="249"/>
    </row>
    <row r="242" spans="1:29" x14ac:dyDescent="0.35">
      <c r="A242" s="249"/>
      <c r="B242" s="249"/>
      <c r="C242" s="249"/>
      <c r="D242" s="249"/>
      <c r="E242" s="249"/>
      <c r="G242" s="251"/>
      <c r="H242" s="615"/>
      <c r="I242" s="304"/>
      <c r="J242" s="304"/>
      <c r="K242" s="304"/>
      <c r="L242" s="304"/>
      <c r="M242" s="304"/>
      <c r="N242" s="304"/>
      <c r="O242" s="304"/>
      <c r="P242" s="304"/>
      <c r="Q242" s="304"/>
      <c r="R242" s="304"/>
      <c r="S242" s="304"/>
      <c r="T242" s="304"/>
      <c r="U242" s="304"/>
      <c r="V242" s="304"/>
      <c r="W242" s="300"/>
      <c r="AC242" s="249"/>
    </row>
    <row r="243" spans="1:29" ht="25.5" customHeight="1" x14ac:dyDescent="0.45">
      <c r="A243" s="249"/>
      <c r="B243" s="249"/>
      <c r="C243" s="249"/>
      <c r="D243" s="249"/>
      <c r="E243" s="249"/>
      <c r="G243" s="251"/>
      <c r="H243" s="615"/>
      <c r="I243" s="304"/>
      <c r="J243" s="618" t="s">
        <v>522</v>
      </c>
      <c r="K243" s="618"/>
      <c r="L243" s="618"/>
      <c r="M243" s="618"/>
      <c r="N243" s="618"/>
      <c r="O243" s="618"/>
      <c r="P243" s="618"/>
      <c r="Q243" s="618"/>
      <c r="R243" s="618"/>
      <c r="S243" s="618"/>
      <c r="T243" s="618"/>
      <c r="U243" s="618"/>
      <c r="V243" s="618"/>
      <c r="W243" s="513"/>
      <c r="AC243" s="249"/>
    </row>
    <row r="244" spans="1:29" ht="15" thickBot="1" x14ac:dyDescent="0.4">
      <c r="A244" s="249"/>
      <c r="B244" s="249"/>
      <c r="C244" s="249"/>
      <c r="D244" s="249"/>
      <c r="E244" s="249"/>
      <c r="G244" s="251"/>
      <c r="H244" s="615"/>
      <c r="I244" s="304"/>
      <c r="J244" s="304"/>
      <c r="K244" s="304"/>
      <c r="L244" s="304"/>
      <c r="M244" s="304"/>
      <c r="N244" s="304"/>
      <c r="O244" s="304"/>
      <c r="P244" s="304"/>
      <c r="Q244" s="304"/>
      <c r="R244" s="304"/>
      <c r="S244" s="304"/>
      <c r="T244" s="304"/>
      <c r="U244" s="304"/>
      <c r="V244" s="304"/>
      <c r="W244" s="300"/>
      <c r="AC244" s="249"/>
    </row>
    <row r="245" spans="1:29" ht="19" thickBot="1" x14ac:dyDescent="0.5">
      <c r="A245" s="249"/>
      <c r="B245" s="249"/>
      <c r="C245" s="249"/>
      <c r="D245" s="249"/>
      <c r="E245" s="249"/>
      <c r="G245" s="251"/>
      <c r="H245" s="615"/>
      <c r="I245" s="304"/>
      <c r="J245" s="565"/>
      <c r="K245" s="566"/>
      <c r="L245" s="304"/>
      <c r="M245" s="304"/>
      <c r="N245" s="304"/>
      <c r="O245" s="304"/>
      <c r="P245" s="304"/>
      <c r="Q245" s="304"/>
      <c r="R245" s="304"/>
      <c r="S245" s="304"/>
      <c r="T245" s="304"/>
      <c r="U245" s="304"/>
      <c r="V245" s="304"/>
      <c r="W245" s="300"/>
      <c r="AC245" s="249"/>
    </row>
    <row r="246" spans="1:29" x14ac:dyDescent="0.35">
      <c r="A246" s="249"/>
      <c r="B246" s="249"/>
      <c r="C246" s="249"/>
      <c r="D246" s="249"/>
      <c r="E246" s="249"/>
      <c r="G246" s="251"/>
      <c r="H246" s="615"/>
      <c r="I246" s="304"/>
      <c r="J246" s="304"/>
      <c r="K246" s="304"/>
      <c r="L246" s="304"/>
      <c r="M246" s="304"/>
      <c r="N246" s="304"/>
      <c r="O246" s="304"/>
      <c r="P246" s="304"/>
      <c r="Q246" s="304"/>
      <c r="R246" s="304"/>
      <c r="S246" s="304"/>
      <c r="T246" s="304"/>
      <c r="U246" s="304"/>
      <c r="V246" s="304"/>
      <c r="W246" s="300"/>
      <c r="AC246" s="249"/>
    </row>
    <row r="247" spans="1:29" ht="18.75" customHeight="1" x14ac:dyDescent="0.45">
      <c r="A247" s="249"/>
      <c r="B247" s="249"/>
      <c r="C247" s="249"/>
      <c r="D247" s="249"/>
      <c r="E247" s="249"/>
      <c r="G247" s="251"/>
      <c r="H247" s="615"/>
      <c r="I247" s="304"/>
      <c r="J247" s="618" t="s">
        <v>523</v>
      </c>
      <c r="K247" s="618"/>
      <c r="L247" s="618"/>
      <c r="M247" s="618"/>
      <c r="N247" s="618"/>
      <c r="O247" s="618"/>
      <c r="P247" s="618"/>
      <c r="Q247" s="618"/>
      <c r="R247" s="618"/>
      <c r="S247" s="618"/>
      <c r="T247" s="618"/>
      <c r="U247" s="618"/>
      <c r="V247" s="618"/>
      <c r="W247" s="300"/>
      <c r="AC247" s="249"/>
    </row>
    <row r="248" spans="1:29" ht="15" thickBot="1" x14ac:dyDescent="0.4">
      <c r="A248" s="249"/>
      <c r="B248" s="249"/>
      <c r="C248" s="249"/>
      <c r="D248" s="249"/>
      <c r="E248" s="249"/>
      <c r="G248" s="251"/>
      <c r="H248" s="615"/>
      <c r="I248" s="304"/>
      <c r="J248" s="304"/>
      <c r="K248" s="304"/>
      <c r="L248" s="304"/>
      <c r="M248" s="304"/>
      <c r="N248" s="304"/>
      <c r="O248" s="304"/>
      <c r="P248" s="304"/>
      <c r="Q248" s="304"/>
      <c r="R248" s="304"/>
      <c r="S248" s="304"/>
      <c r="T248" s="304"/>
      <c r="U248" s="304"/>
      <c r="V248" s="304"/>
      <c r="W248" s="300"/>
      <c r="AC248" s="249"/>
    </row>
    <row r="249" spans="1:29" ht="19" thickBot="1" x14ac:dyDescent="0.5">
      <c r="A249" s="249"/>
      <c r="B249" s="249"/>
      <c r="C249" s="249"/>
      <c r="D249" s="249"/>
      <c r="E249" s="249"/>
      <c r="G249" s="251"/>
      <c r="H249" s="615"/>
      <c r="I249" s="304"/>
      <c r="J249" s="565"/>
      <c r="K249" s="566"/>
      <c r="L249" s="303" t="s">
        <v>279</v>
      </c>
      <c r="M249" s="304"/>
      <c r="N249" s="304"/>
      <c r="O249" s="304"/>
      <c r="P249" s="304"/>
      <c r="Q249" s="304"/>
      <c r="R249" s="304"/>
      <c r="S249" s="304"/>
      <c r="T249" s="304"/>
      <c r="U249" s="304"/>
      <c r="V249" s="304"/>
      <c r="W249" s="300"/>
      <c r="AC249" s="249"/>
    </row>
    <row r="250" spans="1:29" x14ac:dyDescent="0.35">
      <c r="A250" s="249"/>
      <c r="B250" s="249"/>
      <c r="C250" s="249"/>
      <c r="D250" s="249"/>
      <c r="E250" s="249"/>
      <c r="G250" s="251"/>
      <c r="H250" s="615"/>
      <c r="I250" s="304"/>
      <c r="J250" s="298"/>
      <c r="K250" s="298"/>
      <c r="L250" s="298"/>
      <c r="M250" s="298"/>
      <c r="N250" s="298"/>
      <c r="O250" s="298"/>
      <c r="P250" s="298"/>
      <c r="Q250" s="298"/>
      <c r="R250" s="298"/>
      <c r="S250" s="298"/>
      <c r="T250" s="298"/>
      <c r="U250" s="298"/>
      <c r="V250" s="298"/>
      <c r="W250" s="299"/>
      <c r="AC250" s="249"/>
    </row>
    <row r="251" spans="1:29" ht="18" customHeight="1" x14ac:dyDescent="0.35">
      <c r="A251" s="249"/>
      <c r="B251" s="249"/>
      <c r="C251" s="249"/>
      <c r="D251" s="249"/>
      <c r="E251" s="249"/>
      <c r="G251" s="251"/>
      <c r="H251" s="615"/>
      <c r="I251" s="515">
        <v>24</v>
      </c>
      <c r="J251" s="563" t="s">
        <v>530</v>
      </c>
      <c r="K251" s="563"/>
      <c r="L251" s="563"/>
      <c r="M251" s="563"/>
      <c r="N251" s="563"/>
      <c r="O251" s="563"/>
      <c r="P251" s="563"/>
      <c r="Q251" s="563"/>
      <c r="R251" s="563"/>
      <c r="S251" s="563"/>
      <c r="T251" s="563"/>
      <c r="U251" s="563"/>
      <c r="V251" s="563"/>
      <c r="W251" s="564"/>
      <c r="AC251" s="249"/>
    </row>
    <row r="252" spans="1:29" ht="14.25" hidden="1" customHeight="1" x14ac:dyDescent="0.35">
      <c r="A252" s="249"/>
      <c r="B252" s="249"/>
      <c r="C252" s="249"/>
      <c r="D252" s="249"/>
      <c r="E252" s="249"/>
      <c r="G252" s="251"/>
      <c r="H252" s="615"/>
      <c r="I252" s="516"/>
      <c r="J252" s="363"/>
      <c r="K252" s="363"/>
      <c r="L252" s="363"/>
      <c r="M252" s="363"/>
      <c r="N252" s="363"/>
      <c r="O252" s="363"/>
      <c r="P252" s="363"/>
      <c r="Q252" s="363"/>
      <c r="R252" s="363"/>
      <c r="S252" s="363"/>
      <c r="T252" s="363"/>
      <c r="U252" s="363"/>
      <c r="V252" s="363"/>
      <c r="W252" s="364"/>
      <c r="AC252" s="249"/>
    </row>
    <row r="253" spans="1:29" ht="19.5" hidden="1" customHeight="1" x14ac:dyDescent="0.45">
      <c r="A253" s="249"/>
      <c r="B253" s="249"/>
      <c r="C253" s="249"/>
      <c r="D253" s="249"/>
      <c r="E253" s="249"/>
      <c r="G253" s="251"/>
      <c r="H253" s="615"/>
      <c r="I253" s="517"/>
      <c r="J253" s="617" t="s">
        <v>19</v>
      </c>
      <c r="K253" s="617"/>
      <c r="L253" s="617"/>
      <c r="M253" s="617"/>
      <c r="N253" s="617"/>
      <c r="O253" s="617"/>
      <c r="P253" s="617"/>
      <c r="Q253" s="617"/>
      <c r="R253" s="617"/>
      <c r="S253" s="617"/>
      <c r="T253" s="617"/>
      <c r="U253" s="617"/>
      <c r="V253" s="617"/>
      <c r="W253" s="518"/>
      <c r="AC253" s="249"/>
    </row>
    <row r="254" spans="1:29" ht="19.5" customHeight="1" thickBot="1" x14ac:dyDescent="0.5">
      <c r="A254" s="249"/>
      <c r="B254" s="249"/>
      <c r="C254" s="249"/>
      <c r="D254" s="249"/>
      <c r="E254" s="249"/>
      <c r="G254" s="251"/>
      <c r="H254" s="615"/>
      <c r="I254" s="519"/>
      <c r="J254" s="520"/>
      <c r="K254" s="520"/>
      <c r="L254" s="520"/>
      <c r="M254" s="520"/>
      <c r="N254" s="520"/>
      <c r="O254" s="520"/>
      <c r="P254" s="520"/>
      <c r="Q254" s="520"/>
      <c r="R254" s="520"/>
      <c r="S254" s="520"/>
      <c r="T254" s="520"/>
      <c r="U254" s="520"/>
      <c r="V254" s="520"/>
      <c r="W254" s="518"/>
      <c r="AC254" s="249"/>
    </row>
    <row r="255" spans="1:29" ht="19" thickBot="1" x14ac:dyDescent="0.5">
      <c r="A255" s="249"/>
      <c r="B255" s="249"/>
      <c r="C255" s="249"/>
      <c r="D255" s="249"/>
      <c r="E255" s="249"/>
      <c r="G255" s="251"/>
      <c r="H255" s="615"/>
      <c r="I255" s="363"/>
      <c r="J255" s="565"/>
      <c r="K255" s="566"/>
      <c r="L255" s="362"/>
      <c r="M255" s="363"/>
      <c r="N255" s="363"/>
      <c r="O255" s="363"/>
      <c r="P255" s="363"/>
      <c r="Q255" s="363"/>
      <c r="R255" s="363"/>
      <c r="S255" s="363"/>
      <c r="T255" s="363"/>
      <c r="U255" s="363"/>
      <c r="V255" s="363"/>
      <c r="W255" s="364"/>
      <c r="AC255" s="249"/>
    </row>
    <row r="256" spans="1:29" x14ac:dyDescent="0.35">
      <c r="A256" s="249"/>
      <c r="B256" s="249"/>
      <c r="C256" s="249"/>
      <c r="D256" s="249"/>
      <c r="E256" s="249"/>
      <c r="G256" s="251"/>
      <c r="H256" s="615"/>
      <c r="I256" s="363"/>
      <c r="J256" s="363"/>
      <c r="K256" s="363"/>
      <c r="L256" s="363"/>
      <c r="M256" s="363"/>
      <c r="N256" s="363"/>
      <c r="O256" s="363"/>
      <c r="P256" s="363"/>
      <c r="Q256" s="363"/>
      <c r="R256" s="363"/>
      <c r="S256" s="363"/>
      <c r="T256" s="363"/>
      <c r="U256" s="363"/>
      <c r="V256" s="363"/>
      <c r="W256" s="364"/>
      <c r="AC256" s="249"/>
    </row>
    <row r="257" spans="1:29" ht="18.75" customHeight="1" x14ac:dyDescent="0.45">
      <c r="A257" s="249"/>
      <c r="B257" s="249"/>
      <c r="C257" s="249"/>
      <c r="D257" s="249"/>
      <c r="E257" s="249"/>
      <c r="G257" s="251"/>
      <c r="H257" s="615"/>
      <c r="I257" s="363"/>
      <c r="J257" s="617" t="s">
        <v>416</v>
      </c>
      <c r="K257" s="617"/>
      <c r="L257" s="617"/>
      <c r="M257" s="617"/>
      <c r="N257" s="617"/>
      <c r="O257" s="617"/>
      <c r="P257" s="617"/>
      <c r="Q257" s="617"/>
      <c r="R257" s="617"/>
      <c r="S257" s="617"/>
      <c r="T257" s="617"/>
      <c r="U257" s="617"/>
      <c r="V257" s="617"/>
      <c r="W257" s="518"/>
      <c r="AC257" s="249"/>
    </row>
    <row r="258" spans="1:29" ht="15" thickBot="1" x14ac:dyDescent="0.4">
      <c r="A258" s="249"/>
      <c r="B258" s="249"/>
      <c r="C258" s="249"/>
      <c r="D258" s="249"/>
      <c r="E258" s="249"/>
      <c r="G258" s="251"/>
      <c r="H258" s="615"/>
      <c r="I258" s="363"/>
      <c r="J258" s="363"/>
      <c r="K258" s="363"/>
      <c r="L258" s="363"/>
      <c r="M258" s="363"/>
      <c r="N258" s="363"/>
      <c r="O258" s="363"/>
      <c r="P258" s="363"/>
      <c r="Q258" s="363"/>
      <c r="R258" s="363"/>
      <c r="S258" s="363"/>
      <c r="T258" s="363"/>
      <c r="U258" s="363"/>
      <c r="V258" s="363"/>
      <c r="W258" s="364"/>
      <c r="AC258" s="249"/>
    </row>
    <row r="259" spans="1:29" ht="19" thickBot="1" x14ac:dyDescent="0.5">
      <c r="A259" s="249"/>
      <c r="B259" s="249"/>
      <c r="C259" s="249"/>
      <c r="D259" s="249"/>
      <c r="E259" s="249"/>
      <c r="G259" s="251"/>
      <c r="H259" s="615"/>
      <c r="I259" s="363"/>
      <c r="J259" s="565"/>
      <c r="K259" s="566"/>
      <c r="L259" s="363"/>
      <c r="M259" s="363"/>
      <c r="N259" s="363"/>
      <c r="O259" s="363"/>
      <c r="P259" s="363"/>
      <c r="Q259" s="363"/>
      <c r="R259" s="363"/>
      <c r="S259" s="363"/>
      <c r="T259" s="363"/>
      <c r="U259" s="363"/>
      <c r="V259" s="363"/>
      <c r="W259" s="364"/>
      <c r="AC259" s="249"/>
    </row>
    <row r="260" spans="1:29" x14ac:dyDescent="0.35">
      <c r="A260" s="249"/>
      <c r="B260" s="249"/>
      <c r="C260" s="249"/>
      <c r="D260" s="249"/>
      <c r="E260" s="249"/>
      <c r="G260" s="251"/>
      <c r="H260" s="615"/>
      <c r="I260" s="363"/>
      <c r="J260" s="363"/>
      <c r="K260" s="363"/>
      <c r="L260" s="363"/>
      <c r="M260" s="363"/>
      <c r="N260" s="363"/>
      <c r="O260" s="363"/>
      <c r="P260" s="363"/>
      <c r="Q260" s="363"/>
      <c r="R260" s="363"/>
      <c r="S260" s="363"/>
      <c r="T260" s="363"/>
      <c r="U260" s="363"/>
      <c r="V260" s="363"/>
      <c r="W260" s="364"/>
      <c r="AC260" s="249"/>
    </row>
    <row r="261" spans="1:29" ht="18.75" customHeight="1" x14ac:dyDescent="0.45">
      <c r="A261" s="249"/>
      <c r="B261" s="249"/>
      <c r="C261" s="249"/>
      <c r="D261" s="249"/>
      <c r="E261" s="249"/>
      <c r="G261" s="251"/>
      <c r="H261" s="615"/>
      <c r="I261" s="363"/>
      <c r="J261" s="617" t="s">
        <v>499</v>
      </c>
      <c r="K261" s="617"/>
      <c r="L261" s="617"/>
      <c r="M261" s="617"/>
      <c r="N261" s="617"/>
      <c r="O261" s="617"/>
      <c r="P261" s="617"/>
      <c r="Q261" s="617"/>
      <c r="R261" s="617"/>
      <c r="S261" s="617"/>
      <c r="T261" s="617"/>
      <c r="U261" s="617"/>
      <c r="V261" s="617"/>
      <c r="W261" s="518"/>
      <c r="AC261" s="249"/>
    </row>
    <row r="262" spans="1:29" ht="15" thickBot="1" x14ac:dyDescent="0.4">
      <c r="A262" s="249"/>
      <c r="B262" s="249"/>
      <c r="C262" s="249"/>
      <c r="D262" s="249"/>
      <c r="E262" s="249"/>
      <c r="G262" s="251"/>
      <c r="H262" s="615"/>
      <c r="I262" s="363"/>
      <c r="J262" s="363"/>
      <c r="K262" s="363"/>
      <c r="L262" s="363"/>
      <c r="M262" s="363"/>
      <c r="N262" s="363"/>
      <c r="O262" s="363"/>
      <c r="P262" s="363"/>
      <c r="Q262" s="363"/>
      <c r="R262" s="363"/>
      <c r="S262" s="363"/>
      <c r="T262" s="363"/>
      <c r="U262" s="363"/>
      <c r="V262" s="363"/>
      <c r="W262" s="364"/>
      <c r="AC262" s="249"/>
    </row>
    <row r="263" spans="1:29" ht="19" thickBot="1" x14ac:dyDescent="0.5">
      <c r="A263" s="249"/>
      <c r="B263" s="249"/>
      <c r="C263" s="249"/>
      <c r="D263" s="249"/>
      <c r="E263" s="249"/>
      <c r="G263" s="251"/>
      <c r="H263" s="615"/>
      <c r="I263" s="363"/>
      <c r="J263" s="565"/>
      <c r="K263" s="566"/>
      <c r="L263" s="362" t="s">
        <v>279</v>
      </c>
      <c r="M263" s="363"/>
      <c r="N263" s="363"/>
      <c r="O263" s="363"/>
      <c r="P263" s="363"/>
      <c r="Q263" s="363"/>
      <c r="R263" s="363"/>
      <c r="S263" s="363"/>
      <c r="T263" s="363"/>
      <c r="U263" s="363"/>
      <c r="V263" s="363"/>
      <c r="W263" s="364"/>
      <c r="AC263" s="249"/>
    </row>
    <row r="264" spans="1:29" x14ac:dyDescent="0.35">
      <c r="A264" s="249"/>
      <c r="B264" s="249"/>
      <c r="C264" s="249"/>
      <c r="D264" s="249"/>
      <c r="E264" s="249"/>
      <c r="G264" s="251"/>
      <c r="H264" s="615"/>
      <c r="I264" s="363"/>
      <c r="J264" s="358"/>
      <c r="K264" s="358"/>
      <c r="L264" s="358"/>
      <c r="M264" s="358"/>
      <c r="N264" s="358"/>
      <c r="O264" s="358"/>
      <c r="P264" s="358"/>
      <c r="Q264" s="358"/>
      <c r="R264" s="358"/>
      <c r="S264" s="358"/>
      <c r="T264" s="358"/>
      <c r="U264" s="358"/>
      <c r="V264" s="358"/>
      <c r="W264" s="359"/>
      <c r="AC264" s="249"/>
    </row>
    <row r="265" spans="1:29" ht="18.75" customHeight="1" x14ac:dyDescent="0.35">
      <c r="A265" s="249"/>
      <c r="B265" s="249"/>
      <c r="C265" s="249"/>
      <c r="D265" s="249"/>
      <c r="E265" s="249"/>
      <c r="G265" s="251"/>
      <c r="H265" s="615"/>
      <c r="I265" s="305">
        <v>25</v>
      </c>
      <c r="J265" s="577" t="s">
        <v>519</v>
      </c>
      <c r="K265" s="577"/>
      <c r="L265" s="577"/>
      <c r="M265" s="577"/>
      <c r="N265" s="577"/>
      <c r="O265" s="577"/>
      <c r="P265" s="577"/>
      <c r="Q265" s="577"/>
      <c r="R265" s="577"/>
      <c r="S265" s="577"/>
      <c r="T265" s="577"/>
      <c r="U265" s="577"/>
      <c r="V265" s="577"/>
      <c r="W265" s="578"/>
      <c r="AC265" s="249"/>
    </row>
    <row r="266" spans="1:29" ht="13.5" customHeight="1" thickBot="1" x14ac:dyDescent="0.4">
      <c r="A266" s="249"/>
      <c r="B266" s="249"/>
      <c r="C266" s="249"/>
      <c r="D266" s="249"/>
      <c r="E266" s="249"/>
      <c r="G266" s="251"/>
      <c r="H266" s="615"/>
      <c r="I266" s="304"/>
      <c r="J266" s="304"/>
      <c r="K266" s="304"/>
      <c r="L266" s="304"/>
      <c r="M266" s="304"/>
      <c r="N266" s="304"/>
      <c r="O266" s="304"/>
      <c r="P266" s="304"/>
      <c r="Q266" s="304"/>
      <c r="R266" s="304"/>
      <c r="S266" s="304"/>
      <c r="T266" s="304"/>
      <c r="U266" s="304"/>
      <c r="V266" s="304"/>
      <c r="W266" s="300"/>
      <c r="AC266" s="249"/>
    </row>
    <row r="267" spans="1:29" ht="18.75" hidden="1" customHeight="1" x14ac:dyDescent="0.45">
      <c r="A267" s="249"/>
      <c r="B267" s="249"/>
      <c r="C267" s="249"/>
      <c r="D267" s="249"/>
      <c r="E267" s="249"/>
      <c r="G267" s="251"/>
      <c r="H267" s="615"/>
      <c r="I267" s="304"/>
      <c r="J267" s="618" t="s">
        <v>19</v>
      </c>
      <c r="K267" s="618"/>
      <c r="L267" s="618"/>
      <c r="M267" s="618"/>
      <c r="N267" s="618"/>
      <c r="O267" s="618"/>
      <c r="P267" s="618"/>
      <c r="Q267" s="618"/>
      <c r="R267" s="618"/>
      <c r="S267" s="618"/>
      <c r="T267" s="618"/>
      <c r="U267" s="618"/>
      <c r="V267" s="618"/>
      <c r="W267" s="513"/>
      <c r="AC267" s="249"/>
    </row>
    <row r="268" spans="1:29" ht="15" hidden="1" thickBot="1" x14ac:dyDescent="0.4">
      <c r="A268" s="249"/>
      <c r="B268" s="249"/>
      <c r="C268" s="249"/>
      <c r="D268" s="249"/>
      <c r="E268" s="249"/>
      <c r="G268" s="251"/>
      <c r="H268" s="615"/>
      <c r="I268" s="304"/>
      <c r="J268" s="304"/>
      <c r="K268" s="304"/>
      <c r="L268" s="304"/>
      <c r="M268" s="304"/>
      <c r="N268" s="304"/>
      <c r="O268" s="304"/>
      <c r="P268" s="304"/>
      <c r="Q268" s="304"/>
      <c r="R268" s="304"/>
      <c r="S268" s="304"/>
      <c r="T268" s="304"/>
      <c r="U268" s="304"/>
      <c r="V268" s="304"/>
      <c r="W268" s="300"/>
      <c r="AC268" s="249"/>
    </row>
    <row r="269" spans="1:29" ht="19" thickBot="1" x14ac:dyDescent="0.5">
      <c r="A269" s="249"/>
      <c r="B269" s="249"/>
      <c r="C269" s="249"/>
      <c r="D269" s="249"/>
      <c r="E269" s="249"/>
      <c r="G269" s="251"/>
      <c r="H269" s="615"/>
      <c r="I269" s="304"/>
      <c r="J269" s="565"/>
      <c r="K269" s="566"/>
      <c r="L269" s="304"/>
      <c r="M269" s="304"/>
      <c r="N269" s="304"/>
      <c r="O269" s="304"/>
      <c r="P269" s="304"/>
      <c r="Q269" s="304"/>
      <c r="R269" s="304"/>
      <c r="S269" s="304"/>
      <c r="T269" s="304"/>
      <c r="U269" s="304"/>
      <c r="V269" s="304"/>
      <c r="W269" s="300"/>
      <c r="AC269" s="249"/>
    </row>
    <row r="270" spans="1:29" x14ac:dyDescent="0.35">
      <c r="A270" s="249"/>
      <c r="B270" s="249"/>
      <c r="C270" s="249"/>
      <c r="D270" s="249"/>
      <c r="E270" s="249"/>
      <c r="G270" s="251"/>
      <c r="H270" s="615"/>
      <c r="I270" s="304"/>
      <c r="J270" s="304"/>
      <c r="K270" s="304"/>
      <c r="L270" s="304"/>
      <c r="M270" s="304"/>
      <c r="N270" s="304"/>
      <c r="O270" s="304"/>
      <c r="P270" s="304"/>
      <c r="Q270" s="304"/>
      <c r="R270" s="304"/>
      <c r="S270" s="304"/>
      <c r="T270" s="304"/>
      <c r="U270" s="304"/>
      <c r="V270" s="304"/>
      <c r="W270" s="300"/>
      <c r="AC270" s="249"/>
    </row>
    <row r="271" spans="1:29" ht="19.5" customHeight="1" x14ac:dyDescent="0.45">
      <c r="A271" s="249"/>
      <c r="B271" s="249"/>
      <c r="C271" s="249"/>
      <c r="D271" s="249"/>
      <c r="E271" s="249"/>
      <c r="G271" s="251"/>
      <c r="H271" s="615"/>
      <c r="I271" s="304"/>
      <c r="J271" s="618" t="s">
        <v>417</v>
      </c>
      <c r="K271" s="618"/>
      <c r="L271" s="618"/>
      <c r="M271" s="618"/>
      <c r="N271" s="618"/>
      <c r="O271" s="618"/>
      <c r="P271" s="618"/>
      <c r="Q271" s="618"/>
      <c r="R271" s="618"/>
      <c r="S271" s="618"/>
      <c r="T271" s="618"/>
      <c r="U271" s="618"/>
      <c r="V271" s="618"/>
      <c r="W271" s="513"/>
      <c r="AC271" s="249"/>
    </row>
    <row r="272" spans="1:29" ht="15" thickBot="1" x14ac:dyDescent="0.4">
      <c r="A272" s="249"/>
      <c r="B272" s="249"/>
      <c r="C272" s="249"/>
      <c r="D272" s="249"/>
      <c r="E272" s="249"/>
      <c r="G272" s="251"/>
      <c r="H272" s="615"/>
      <c r="I272" s="304"/>
      <c r="J272" s="304"/>
      <c r="K272" s="304"/>
      <c r="L272" s="304"/>
      <c r="M272" s="304"/>
      <c r="N272" s="304"/>
      <c r="O272" s="304"/>
      <c r="P272" s="304"/>
      <c r="Q272" s="304"/>
      <c r="R272" s="304"/>
      <c r="S272" s="304"/>
      <c r="T272" s="304"/>
      <c r="U272" s="304"/>
      <c r="V272" s="304"/>
      <c r="W272" s="300"/>
      <c r="AC272" s="249"/>
    </row>
    <row r="273" spans="1:29" ht="19" thickBot="1" x14ac:dyDescent="0.5">
      <c r="A273" s="249"/>
      <c r="B273" s="249"/>
      <c r="C273" s="249"/>
      <c r="D273" s="249"/>
      <c r="E273" s="249"/>
      <c r="G273" s="251"/>
      <c r="H273" s="615"/>
      <c r="I273" s="304"/>
      <c r="J273" s="565"/>
      <c r="K273" s="566"/>
      <c r="L273" s="304"/>
      <c r="M273" s="304"/>
      <c r="N273" s="304"/>
      <c r="O273" s="304"/>
      <c r="P273" s="304"/>
      <c r="Q273" s="304"/>
      <c r="R273" s="304"/>
      <c r="S273" s="304"/>
      <c r="T273" s="304"/>
      <c r="U273" s="304"/>
      <c r="V273" s="304"/>
      <c r="W273" s="300"/>
      <c r="AC273" s="249"/>
    </row>
    <row r="274" spans="1:29" x14ac:dyDescent="0.35">
      <c r="A274" s="249"/>
      <c r="B274" s="249"/>
      <c r="C274" s="249"/>
      <c r="D274" s="249"/>
      <c r="E274" s="249"/>
      <c r="G274" s="251"/>
      <c r="H274" s="615"/>
      <c r="I274" s="304"/>
      <c r="J274" s="304"/>
      <c r="K274" s="304"/>
      <c r="L274" s="304"/>
      <c r="M274" s="304"/>
      <c r="N274" s="304"/>
      <c r="O274" s="304"/>
      <c r="P274" s="304"/>
      <c r="Q274" s="304"/>
      <c r="R274" s="304"/>
      <c r="S274" s="304"/>
      <c r="T274" s="304"/>
      <c r="U274" s="304"/>
      <c r="V274" s="304"/>
      <c r="W274" s="300"/>
      <c r="AC274" s="249"/>
    </row>
    <row r="275" spans="1:29" ht="21" x14ac:dyDescent="0.45">
      <c r="A275" s="249"/>
      <c r="B275" s="249"/>
      <c r="C275" s="249"/>
      <c r="D275" s="249"/>
      <c r="E275" s="249"/>
      <c r="G275" s="251"/>
      <c r="H275" s="615"/>
      <c r="I275" s="304"/>
      <c r="J275" s="618" t="s">
        <v>500</v>
      </c>
      <c r="K275" s="618"/>
      <c r="L275" s="618"/>
      <c r="M275" s="618"/>
      <c r="N275" s="618"/>
      <c r="O275" s="618"/>
      <c r="P275" s="618"/>
      <c r="Q275" s="618"/>
      <c r="R275" s="618"/>
      <c r="S275" s="618"/>
      <c r="T275" s="618"/>
      <c r="U275" s="618"/>
      <c r="V275" s="618"/>
      <c r="W275" s="300"/>
      <c r="AC275" s="249"/>
    </row>
    <row r="276" spans="1:29" ht="15" thickBot="1" x14ac:dyDescent="0.4">
      <c r="A276" s="249"/>
      <c r="B276" s="249"/>
      <c r="C276" s="249"/>
      <c r="D276" s="249"/>
      <c r="E276" s="249"/>
      <c r="G276" s="251"/>
      <c r="H276" s="615"/>
      <c r="I276" s="304"/>
      <c r="J276" s="304"/>
      <c r="K276" s="304"/>
      <c r="L276" s="304"/>
      <c r="M276" s="304"/>
      <c r="N276" s="304"/>
      <c r="O276" s="304"/>
      <c r="P276" s="304"/>
      <c r="Q276" s="304"/>
      <c r="R276" s="304"/>
      <c r="S276" s="304"/>
      <c r="T276" s="304"/>
      <c r="U276" s="304"/>
      <c r="V276" s="304"/>
      <c r="W276" s="300"/>
      <c r="AC276" s="249"/>
    </row>
    <row r="277" spans="1:29" ht="19" thickBot="1" x14ac:dyDescent="0.5">
      <c r="A277" s="249"/>
      <c r="B277" s="249"/>
      <c r="C277" s="249"/>
      <c r="D277" s="249"/>
      <c r="E277" s="249"/>
      <c r="G277" s="251"/>
      <c r="H277" s="615"/>
      <c r="I277" s="304"/>
      <c r="J277" s="565"/>
      <c r="K277" s="566"/>
      <c r="L277" s="303" t="s">
        <v>279</v>
      </c>
      <c r="M277" s="304"/>
      <c r="N277" s="304"/>
      <c r="O277" s="304"/>
      <c r="P277" s="304"/>
      <c r="Q277" s="304"/>
      <c r="R277" s="304"/>
      <c r="S277" s="304"/>
      <c r="T277" s="304"/>
      <c r="U277" s="304"/>
      <c r="V277" s="304"/>
      <c r="W277" s="300"/>
      <c r="AC277" s="249"/>
    </row>
    <row r="278" spans="1:29" x14ac:dyDescent="0.35">
      <c r="A278" s="249"/>
      <c r="B278" s="249"/>
      <c r="C278" s="249"/>
      <c r="D278" s="249"/>
      <c r="E278" s="249"/>
      <c r="G278" s="251"/>
      <c r="H278" s="615"/>
      <c r="I278" s="304"/>
      <c r="J278" s="298"/>
      <c r="K278" s="298"/>
      <c r="L278" s="298"/>
      <c r="M278" s="298"/>
      <c r="N278" s="298"/>
      <c r="O278" s="298"/>
      <c r="P278" s="298"/>
      <c r="Q278" s="298"/>
      <c r="R278" s="298"/>
      <c r="S278" s="298"/>
      <c r="T278" s="298"/>
      <c r="U278" s="298"/>
      <c r="V278" s="298"/>
      <c r="W278" s="299"/>
      <c r="AC278" s="249"/>
    </row>
    <row r="279" spans="1:29" ht="18" customHeight="1" x14ac:dyDescent="0.35">
      <c r="A279" s="249"/>
      <c r="B279" s="249"/>
      <c r="C279" s="249"/>
      <c r="D279" s="249"/>
      <c r="E279" s="249"/>
      <c r="G279" s="251"/>
      <c r="H279" s="615"/>
      <c r="I279" s="515">
        <v>26</v>
      </c>
      <c r="J279" s="563" t="s">
        <v>527</v>
      </c>
      <c r="K279" s="563"/>
      <c r="L279" s="563"/>
      <c r="M279" s="563"/>
      <c r="N279" s="563"/>
      <c r="O279" s="563"/>
      <c r="P279" s="563"/>
      <c r="Q279" s="563"/>
      <c r="R279" s="563"/>
      <c r="S279" s="563"/>
      <c r="T279" s="563"/>
      <c r="U279" s="563"/>
      <c r="V279" s="563"/>
      <c r="W279" s="564"/>
      <c r="AC279" s="249"/>
    </row>
    <row r="280" spans="1:29" ht="13.5" hidden="1" customHeight="1" x14ac:dyDescent="0.35">
      <c r="A280" s="249"/>
      <c r="B280" s="249"/>
      <c r="C280" s="249"/>
      <c r="D280" s="249"/>
      <c r="E280" s="249"/>
      <c r="G280" s="251"/>
      <c r="H280" s="615"/>
      <c r="I280" s="516"/>
      <c r="J280" s="363"/>
      <c r="K280" s="363"/>
      <c r="L280" s="363"/>
      <c r="M280" s="363"/>
      <c r="N280" s="363"/>
      <c r="O280" s="363"/>
      <c r="P280" s="363"/>
      <c r="Q280" s="363"/>
      <c r="R280" s="363"/>
      <c r="S280" s="363"/>
      <c r="T280" s="363"/>
      <c r="U280" s="363"/>
      <c r="V280" s="363"/>
      <c r="W280" s="364"/>
      <c r="AC280" s="249"/>
    </row>
    <row r="281" spans="1:29" ht="18.75" hidden="1" customHeight="1" x14ac:dyDescent="0.45">
      <c r="A281" s="249"/>
      <c r="B281" s="249"/>
      <c r="C281" s="249"/>
      <c r="D281" s="249"/>
      <c r="E281" s="249"/>
      <c r="G281" s="251"/>
      <c r="H281" s="615"/>
      <c r="I281" s="517"/>
      <c r="J281" s="617" t="s">
        <v>19</v>
      </c>
      <c r="K281" s="617"/>
      <c r="L281" s="617"/>
      <c r="M281" s="617"/>
      <c r="N281" s="617"/>
      <c r="O281" s="617"/>
      <c r="P281" s="617"/>
      <c r="Q281" s="617"/>
      <c r="R281" s="617"/>
      <c r="S281" s="617"/>
      <c r="T281" s="617"/>
      <c r="U281" s="617"/>
      <c r="V281" s="617"/>
      <c r="W281" s="518"/>
      <c r="AC281" s="249"/>
    </row>
    <row r="282" spans="1:29" ht="15" thickBot="1" x14ac:dyDescent="0.4">
      <c r="A282" s="249"/>
      <c r="B282" s="249"/>
      <c r="C282" s="249"/>
      <c r="D282" s="249"/>
      <c r="E282" s="249"/>
      <c r="G282" s="251"/>
      <c r="H282" s="615"/>
      <c r="I282" s="519"/>
      <c r="J282" s="363"/>
      <c r="K282" s="363"/>
      <c r="L282" s="363"/>
      <c r="M282" s="363"/>
      <c r="N282" s="363"/>
      <c r="O282" s="363"/>
      <c r="P282" s="363"/>
      <c r="Q282" s="363"/>
      <c r="R282" s="363"/>
      <c r="S282" s="363"/>
      <c r="T282" s="363"/>
      <c r="U282" s="363"/>
      <c r="V282" s="363"/>
      <c r="W282" s="364"/>
      <c r="AC282" s="249"/>
    </row>
    <row r="283" spans="1:29" ht="19" thickBot="1" x14ac:dyDescent="0.5">
      <c r="A283" s="249"/>
      <c r="B283" s="249"/>
      <c r="C283" s="249"/>
      <c r="D283" s="249"/>
      <c r="E283" s="249"/>
      <c r="G283" s="251"/>
      <c r="H283" s="615"/>
      <c r="I283" s="363"/>
      <c r="J283" s="565"/>
      <c r="K283" s="566"/>
      <c r="L283" s="363"/>
      <c r="M283" s="363"/>
      <c r="N283" s="363"/>
      <c r="O283" s="363"/>
      <c r="P283" s="363"/>
      <c r="Q283" s="363"/>
      <c r="R283" s="363"/>
      <c r="S283" s="363"/>
      <c r="T283" s="363"/>
      <c r="U283" s="363"/>
      <c r="V283" s="363"/>
      <c r="W283" s="364"/>
      <c r="AC283" s="249"/>
    </row>
    <row r="284" spans="1:29" x14ac:dyDescent="0.35">
      <c r="A284" s="249"/>
      <c r="B284" s="249"/>
      <c r="C284" s="249"/>
      <c r="D284" s="249"/>
      <c r="E284" s="249"/>
      <c r="G284" s="251"/>
      <c r="H284" s="615"/>
      <c r="I284" s="363"/>
      <c r="J284" s="363"/>
      <c r="K284" s="363"/>
      <c r="L284" s="363"/>
      <c r="M284" s="363"/>
      <c r="N284" s="363"/>
      <c r="O284" s="363"/>
      <c r="P284" s="363"/>
      <c r="Q284" s="363"/>
      <c r="R284" s="363"/>
      <c r="S284" s="363"/>
      <c r="T284" s="363"/>
      <c r="U284" s="363"/>
      <c r="V284" s="363"/>
      <c r="W284" s="364"/>
      <c r="AC284" s="249"/>
    </row>
    <row r="285" spans="1:29" ht="18.75" customHeight="1" x14ac:dyDescent="0.45">
      <c r="A285" s="249"/>
      <c r="B285" s="249"/>
      <c r="C285" s="249"/>
      <c r="D285" s="249"/>
      <c r="E285" s="249"/>
      <c r="G285" s="251"/>
      <c r="H285" s="615"/>
      <c r="I285" s="363"/>
      <c r="J285" s="617" t="s">
        <v>418</v>
      </c>
      <c r="K285" s="617"/>
      <c r="L285" s="617"/>
      <c r="M285" s="617"/>
      <c r="N285" s="617"/>
      <c r="O285" s="617"/>
      <c r="P285" s="617"/>
      <c r="Q285" s="617"/>
      <c r="R285" s="617"/>
      <c r="S285" s="617"/>
      <c r="T285" s="617"/>
      <c r="U285" s="617"/>
      <c r="V285" s="617"/>
      <c r="W285" s="518"/>
      <c r="AC285" s="249"/>
    </row>
    <row r="286" spans="1:29" ht="15" thickBot="1" x14ac:dyDescent="0.4">
      <c r="A286" s="249"/>
      <c r="B286" s="249"/>
      <c r="C286" s="249"/>
      <c r="D286" s="249"/>
      <c r="E286" s="249"/>
      <c r="G286" s="251"/>
      <c r="H286" s="615"/>
      <c r="I286" s="363"/>
      <c r="J286" s="363"/>
      <c r="K286" s="363"/>
      <c r="L286" s="363"/>
      <c r="M286" s="363"/>
      <c r="N286" s="363"/>
      <c r="O286" s="363"/>
      <c r="P286" s="363"/>
      <c r="Q286" s="363"/>
      <c r="R286" s="363"/>
      <c r="S286" s="363"/>
      <c r="T286" s="363"/>
      <c r="U286" s="363"/>
      <c r="V286" s="363"/>
      <c r="W286" s="364"/>
      <c r="AC286" s="249"/>
    </row>
    <row r="287" spans="1:29" ht="19" thickBot="1" x14ac:dyDescent="0.5">
      <c r="A287" s="249"/>
      <c r="B287" s="249"/>
      <c r="C287" s="249"/>
      <c r="D287" s="249"/>
      <c r="E287" s="249"/>
      <c r="G287" s="251"/>
      <c r="H287" s="615"/>
      <c r="I287" s="363"/>
      <c r="J287" s="565"/>
      <c r="K287" s="566"/>
      <c r="L287" s="363"/>
      <c r="M287" s="363"/>
      <c r="N287" s="363"/>
      <c r="O287" s="363"/>
      <c r="P287" s="363"/>
      <c r="Q287" s="363"/>
      <c r="R287" s="363"/>
      <c r="S287" s="363"/>
      <c r="T287" s="363"/>
      <c r="U287" s="363"/>
      <c r="V287" s="363"/>
      <c r="W287" s="364"/>
      <c r="AC287" s="249"/>
    </row>
    <row r="288" spans="1:29" x14ac:dyDescent="0.35">
      <c r="A288" s="249"/>
      <c r="B288" s="249"/>
      <c r="C288" s="249"/>
      <c r="D288" s="249"/>
      <c r="E288" s="249"/>
      <c r="G288" s="251"/>
      <c r="H288" s="615"/>
      <c r="I288" s="363"/>
      <c r="J288" s="363"/>
      <c r="K288" s="363"/>
      <c r="L288" s="363"/>
      <c r="M288" s="363"/>
      <c r="N288" s="363"/>
      <c r="O288" s="363"/>
      <c r="P288" s="363"/>
      <c r="Q288" s="363"/>
      <c r="R288" s="363"/>
      <c r="S288" s="363"/>
      <c r="T288" s="363"/>
      <c r="U288" s="363"/>
      <c r="V288" s="363"/>
      <c r="W288" s="364"/>
      <c r="AC288" s="249"/>
    </row>
    <row r="289" spans="1:29" ht="18.75" customHeight="1" x14ac:dyDescent="0.45">
      <c r="A289" s="249"/>
      <c r="B289" s="249"/>
      <c r="C289" s="249"/>
      <c r="D289" s="249"/>
      <c r="E289" s="249"/>
      <c r="G289" s="251"/>
      <c r="H289" s="615"/>
      <c r="I289" s="363"/>
      <c r="J289" s="617" t="s">
        <v>502</v>
      </c>
      <c r="K289" s="617"/>
      <c r="L289" s="617"/>
      <c r="M289" s="617"/>
      <c r="N289" s="617"/>
      <c r="O289" s="617"/>
      <c r="P289" s="617"/>
      <c r="Q289" s="617"/>
      <c r="R289" s="617"/>
      <c r="S289" s="617"/>
      <c r="T289" s="617"/>
      <c r="U289" s="617"/>
      <c r="V289" s="617"/>
      <c r="W289" s="364"/>
      <c r="AC289" s="249"/>
    </row>
    <row r="290" spans="1:29" ht="15" thickBot="1" x14ac:dyDescent="0.4">
      <c r="A290" s="249"/>
      <c r="B290" s="249"/>
      <c r="C290" s="249"/>
      <c r="D290" s="249"/>
      <c r="E290" s="249"/>
      <c r="G290" s="251"/>
      <c r="H290" s="615"/>
      <c r="I290" s="363"/>
      <c r="J290" s="363"/>
      <c r="K290" s="363"/>
      <c r="L290" s="363"/>
      <c r="M290" s="363"/>
      <c r="N290" s="363"/>
      <c r="O290" s="363"/>
      <c r="P290" s="363"/>
      <c r="Q290" s="363"/>
      <c r="R290" s="363"/>
      <c r="S290" s="363"/>
      <c r="T290" s="363"/>
      <c r="U290" s="363"/>
      <c r="V290" s="363"/>
      <c r="W290" s="364"/>
      <c r="AC290" s="249"/>
    </row>
    <row r="291" spans="1:29" ht="19" thickBot="1" x14ac:dyDescent="0.5">
      <c r="A291" s="249"/>
      <c r="B291" s="249"/>
      <c r="C291" s="249"/>
      <c r="D291" s="249"/>
      <c r="E291" s="249"/>
      <c r="G291" s="251"/>
      <c r="H291" s="615"/>
      <c r="I291" s="363"/>
      <c r="J291" s="565"/>
      <c r="K291" s="566"/>
      <c r="L291" s="362" t="s">
        <v>279</v>
      </c>
      <c r="M291" s="363"/>
      <c r="N291" s="363"/>
      <c r="O291" s="363"/>
      <c r="P291" s="363"/>
      <c r="Q291" s="363"/>
      <c r="R291" s="363"/>
      <c r="S291" s="363"/>
      <c r="T291" s="363"/>
      <c r="U291" s="363"/>
      <c r="V291" s="363"/>
      <c r="W291" s="364"/>
      <c r="AC291" s="249"/>
    </row>
    <row r="292" spans="1:29" ht="15" thickBot="1" x14ac:dyDescent="0.4">
      <c r="A292" s="249"/>
      <c r="B292" s="249"/>
      <c r="C292" s="249"/>
      <c r="D292" s="249"/>
      <c r="E292" s="249"/>
      <c r="G292" s="251"/>
      <c r="H292" s="616"/>
      <c r="I292" s="375"/>
      <c r="J292" s="375"/>
      <c r="K292" s="375"/>
      <c r="L292" s="375"/>
      <c r="M292" s="375"/>
      <c r="N292" s="375"/>
      <c r="O292" s="375"/>
      <c r="P292" s="375"/>
      <c r="Q292" s="375"/>
      <c r="R292" s="375"/>
      <c r="S292" s="375"/>
      <c r="T292" s="375"/>
      <c r="U292" s="375"/>
      <c r="V292" s="375"/>
      <c r="W292" s="505"/>
      <c r="AC292" s="249"/>
    </row>
    <row r="293" spans="1:29" ht="15" thickTop="1" x14ac:dyDescent="0.35">
      <c r="A293" s="249"/>
      <c r="B293" s="249"/>
      <c r="C293" s="249"/>
      <c r="D293" s="249"/>
      <c r="E293" s="249"/>
      <c r="AC293" s="249"/>
    </row>
    <row r="294" spans="1:29" x14ac:dyDescent="0.35">
      <c r="A294" s="249"/>
      <c r="B294" s="249"/>
      <c r="C294" s="249"/>
      <c r="D294" s="249"/>
      <c r="E294" s="249"/>
      <c r="AC294" s="249"/>
    </row>
    <row r="295" spans="1:29" x14ac:dyDescent="0.35">
      <c r="A295" s="249"/>
      <c r="B295" s="249"/>
      <c r="C295" s="249"/>
      <c r="D295" s="249"/>
      <c r="E295" s="249"/>
      <c r="AC295" s="249"/>
    </row>
    <row r="296" spans="1:29" x14ac:dyDescent="0.35">
      <c r="A296" s="249"/>
      <c r="B296" s="249"/>
      <c r="C296" s="249"/>
      <c r="D296" s="249"/>
      <c r="E296" s="249"/>
      <c r="AC296" s="249"/>
    </row>
    <row r="297" spans="1:29" x14ac:dyDescent="0.35">
      <c r="A297" s="249"/>
      <c r="B297" s="249"/>
      <c r="C297" s="249"/>
      <c r="D297" s="249"/>
      <c r="E297" s="249"/>
      <c r="AC297" s="249"/>
    </row>
    <row r="298" spans="1:29" x14ac:dyDescent="0.35">
      <c r="A298" s="249"/>
      <c r="B298" s="249"/>
      <c r="C298" s="249"/>
      <c r="D298" s="249"/>
      <c r="E298" s="249"/>
      <c r="AC298" s="249"/>
    </row>
    <row r="299" spans="1:29" x14ac:dyDescent="0.35">
      <c r="A299" s="249"/>
      <c r="B299" s="249"/>
      <c r="C299" s="249"/>
      <c r="D299" s="249"/>
      <c r="E299" s="249"/>
      <c r="AC299" s="249"/>
    </row>
    <row r="300" spans="1:29" x14ac:dyDescent="0.35">
      <c r="A300" s="249"/>
      <c r="B300" s="249"/>
      <c r="C300" s="249"/>
      <c r="D300" s="249"/>
      <c r="E300" s="249"/>
      <c r="AC300" s="249"/>
    </row>
    <row r="301" spans="1:29" x14ac:dyDescent="0.35">
      <c r="A301" s="249"/>
      <c r="B301" s="249"/>
      <c r="C301" s="249"/>
      <c r="D301" s="249"/>
      <c r="E301" s="249"/>
      <c r="AC301" s="249"/>
    </row>
    <row r="302" spans="1:29" x14ac:dyDescent="0.35">
      <c r="A302" s="249"/>
      <c r="B302" s="249"/>
      <c r="C302" s="249"/>
      <c r="D302" s="249"/>
      <c r="E302" s="249"/>
      <c r="AC302" s="249"/>
    </row>
    <row r="303" spans="1:29" x14ac:dyDescent="0.35">
      <c r="A303" s="249"/>
      <c r="B303" s="249"/>
      <c r="C303" s="249"/>
      <c r="D303" s="249"/>
      <c r="E303" s="249"/>
      <c r="AC303" s="249"/>
    </row>
    <row r="304" spans="1:29" x14ac:dyDescent="0.35">
      <c r="A304" s="249"/>
      <c r="B304" s="249"/>
      <c r="C304" s="249"/>
      <c r="D304" s="249"/>
      <c r="E304" s="249"/>
      <c r="AC304" s="249"/>
    </row>
    <row r="305" spans="1:29" x14ac:dyDescent="0.35">
      <c r="A305" s="249"/>
      <c r="B305" s="249"/>
      <c r="C305" s="249"/>
      <c r="D305" s="249"/>
      <c r="E305" s="249"/>
      <c r="AC305" s="249"/>
    </row>
    <row r="306" spans="1:29" x14ac:dyDescent="0.35">
      <c r="A306" s="249"/>
      <c r="B306" s="249"/>
      <c r="C306" s="249"/>
      <c r="D306" s="249"/>
      <c r="E306" s="249"/>
      <c r="AC306" s="249"/>
    </row>
    <row r="307" spans="1:29" x14ac:dyDescent="0.35">
      <c r="A307" s="249"/>
      <c r="B307" s="249"/>
      <c r="C307" s="249"/>
      <c r="D307" s="249"/>
      <c r="E307" s="249"/>
      <c r="AC307" s="249"/>
    </row>
    <row r="308" spans="1:29" x14ac:dyDescent="0.35">
      <c r="A308" s="249"/>
      <c r="B308" s="249"/>
      <c r="C308" s="249"/>
      <c r="D308" s="249"/>
      <c r="E308" s="249"/>
      <c r="AC308" s="249"/>
    </row>
    <row r="309" spans="1:29" x14ac:dyDescent="0.35">
      <c r="A309" s="249"/>
      <c r="B309" s="249"/>
      <c r="C309" s="249"/>
      <c r="D309" s="249"/>
      <c r="E309" s="249"/>
      <c r="AC309" s="249"/>
    </row>
    <row r="310" spans="1:29" x14ac:dyDescent="0.35">
      <c r="A310" s="249"/>
      <c r="B310" s="249"/>
      <c r="C310" s="249"/>
      <c r="D310" s="249"/>
      <c r="E310" s="249"/>
      <c r="AC310" s="249"/>
    </row>
    <row r="311" spans="1:29" x14ac:dyDescent="0.35">
      <c r="A311" s="249"/>
      <c r="B311" s="249"/>
      <c r="C311" s="249"/>
      <c r="D311" s="249"/>
      <c r="E311" s="249"/>
      <c r="AC311" s="249"/>
    </row>
    <row r="312" spans="1:29" x14ac:dyDescent="0.35">
      <c r="A312" s="249"/>
      <c r="B312" s="249"/>
      <c r="C312" s="249"/>
      <c r="D312" s="249"/>
      <c r="E312" s="249"/>
      <c r="AC312" s="249"/>
    </row>
    <row r="313" spans="1:29" x14ac:dyDescent="0.35">
      <c r="A313" s="249"/>
      <c r="B313" s="249"/>
      <c r="C313" s="249"/>
      <c r="D313" s="249"/>
      <c r="E313" s="249"/>
      <c r="AC313" s="249"/>
    </row>
    <row r="314" spans="1:29" x14ac:dyDescent="0.35">
      <c r="A314" s="249"/>
      <c r="B314" s="249"/>
      <c r="C314" s="249"/>
      <c r="D314" s="249"/>
      <c r="E314" s="249"/>
      <c r="AC314" s="249"/>
    </row>
    <row r="315" spans="1:29" x14ac:dyDescent="0.35">
      <c r="A315" s="249"/>
      <c r="B315" s="249"/>
      <c r="C315" s="249"/>
      <c r="D315" s="249"/>
      <c r="E315" s="249"/>
      <c r="AC315" s="249"/>
    </row>
    <row r="316" spans="1:29" x14ac:dyDescent="0.35">
      <c r="A316" s="249"/>
      <c r="B316" s="249"/>
      <c r="C316" s="249"/>
      <c r="D316" s="249"/>
      <c r="E316" s="249"/>
      <c r="AC316" s="249"/>
    </row>
    <row r="317" spans="1:29" x14ac:dyDescent="0.35">
      <c r="A317" s="249"/>
      <c r="B317" s="249"/>
      <c r="C317" s="249"/>
      <c r="D317" s="249"/>
      <c r="E317" s="249"/>
      <c r="AC317" s="249"/>
    </row>
    <row r="318" spans="1:29" x14ac:dyDescent="0.35">
      <c r="A318" s="249"/>
      <c r="B318" s="249"/>
      <c r="C318" s="249"/>
      <c r="D318" s="249"/>
      <c r="E318" s="249"/>
      <c r="AC318" s="249"/>
    </row>
    <row r="319" spans="1:29" x14ac:dyDescent="0.35">
      <c r="A319" s="249"/>
      <c r="B319" s="249"/>
      <c r="C319" s="249"/>
      <c r="D319" s="249"/>
      <c r="E319" s="249"/>
      <c r="AC319" s="249"/>
    </row>
    <row r="320" spans="1:29" x14ac:dyDescent="0.35">
      <c r="A320" s="249"/>
      <c r="B320" s="249"/>
      <c r="C320" s="249"/>
      <c r="D320" s="249"/>
      <c r="E320" s="249"/>
      <c r="AC320" s="249"/>
    </row>
    <row r="321" spans="1:29" x14ac:dyDescent="0.35">
      <c r="A321" s="249"/>
      <c r="B321" s="249"/>
      <c r="C321" s="249"/>
      <c r="D321" s="249"/>
      <c r="E321" s="249"/>
      <c r="AC321" s="249"/>
    </row>
    <row r="322" spans="1:29" x14ac:dyDescent="0.35">
      <c r="A322" s="249"/>
      <c r="B322" s="249"/>
      <c r="C322" s="249"/>
      <c r="D322" s="249"/>
      <c r="E322" s="249"/>
      <c r="AC322" s="249"/>
    </row>
    <row r="323" spans="1:29" x14ac:dyDescent="0.35">
      <c r="A323" s="249"/>
      <c r="B323" s="249"/>
      <c r="C323" s="249"/>
      <c r="D323" s="249"/>
      <c r="E323" s="249"/>
      <c r="AC323" s="249"/>
    </row>
  </sheetData>
  <sheetProtection selectLockedCells="1"/>
  <dataConsolidate/>
  <mergeCells count="211">
    <mergeCell ref="J182:W182"/>
    <mergeCell ref="J237:W237"/>
    <mergeCell ref="J287:K287"/>
    <mergeCell ref="J289:V289"/>
    <mergeCell ref="J291:K291"/>
    <mergeCell ref="J239:V239"/>
    <mergeCell ref="J243:V243"/>
    <mergeCell ref="J247:V247"/>
    <mergeCell ref="J253:V253"/>
    <mergeCell ref="J257:V257"/>
    <mergeCell ref="J261:V261"/>
    <mergeCell ref="J267:V267"/>
    <mergeCell ref="J271:V271"/>
    <mergeCell ref="J281:V281"/>
    <mergeCell ref="J285:V285"/>
    <mergeCell ref="J279:W279"/>
    <mergeCell ref="J277:K277"/>
    <mergeCell ref="J283:K283"/>
    <mergeCell ref="J263:K263"/>
    <mergeCell ref="J265:W265"/>
    <mergeCell ref="H211:W211"/>
    <mergeCell ref="J269:K269"/>
    <mergeCell ref="J273:K273"/>
    <mergeCell ref="J275:V275"/>
    <mergeCell ref="J255:K255"/>
    <mergeCell ref="J259:K259"/>
    <mergeCell ref="J216:V216"/>
    <mergeCell ref="J218:K218"/>
    <mergeCell ref="J220:V220"/>
    <mergeCell ref="J224:W224"/>
    <mergeCell ref="J225:W225"/>
    <mergeCell ref="J226:W226"/>
    <mergeCell ref="J227:W227"/>
    <mergeCell ref="J230:V230"/>
    <mergeCell ref="J232:W232"/>
    <mergeCell ref="J241:K241"/>
    <mergeCell ref="J245:K245"/>
    <mergeCell ref="J251:W251"/>
    <mergeCell ref="J249:K249"/>
    <mergeCell ref="J222:K222"/>
    <mergeCell ref="H213:H292"/>
    <mergeCell ref="J233:W233"/>
    <mergeCell ref="J234:W234"/>
    <mergeCell ref="J235:W235"/>
    <mergeCell ref="K23:L23"/>
    <mergeCell ref="J214:V214"/>
    <mergeCell ref="J201:V201"/>
    <mergeCell ref="J205:W205"/>
    <mergeCell ref="J206:W206"/>
    <mergeCell ref="J126:W126"/>
    <mergeCell ref="J127:W127"/>
    <mergeCell ref="L109:Q109"/>
    <mergeCell ref="J107:L107"/>
    <mergeCell ref="J108:L108"/>
    <mergeCell ref="M107:N107"/>
    <mergeCell ref="M108:N108"/>
    <mergeCell ref="M115:N115"/>
    <mergeCell ref="J123:K123"/>
    <mergeCell ref="J139:K139"/>
    <mergeCell ref="J143:K143"/>
    <mergeCell ref="J152:K152"/>
    <mergeCell ref="J157:K157"/>
    <mergeCell ref="J176:K176"/>
    <mergeCell ref="J180:K180"/>
    <mergeCell ref="J189:K189"/>
    <mergeCell ref="J195:K195"/>
    <mergeCell ref="J151:W151"/>
    <mergeCell ref="J82:W82"/>
    <mergeCell ref="H1:W1"/>
    <mergeCell ref="U13:V13"/>
    <mergeCell ref="J96:W96"/>
    <mergeCell ref="J97:W97"/>
    <mergeCell ref="J98:W98"/>
    <mergeCell ref="J99:W99"/>
    <mergeCell ref="J101:W101"/>
    <mergeCell ref="J102:W102"/>
    <mergeCell ref="K89:L89"/>
    <mergeCell ref="J94:W94"/>
    <mergeCell ref="K79:L79"/>
    <mergeCell ref="J39:W39"/>
    <mergeCell ref="J51:W51"/>
    <mergeCell ref="J59:W59"/>
    <mergeCell ref="L50:R50"/>
    <mergeCell ref="J47:W47"/>
    <mergeCell ref="K49:L49"/>
    <mergeCell ref="J55:W55"/>
    <mergeCell ref="K41:L41"/>
    <mergeCell ref="K53:L53"/>
    <mergeCell ref="J148:W148"/>
    <mergeCell ref="J149:W149"/>
    <mergeCell ref="J150:W150"/>
    <mergeCell ref="P103:R103"/>
    <mergeCell ref="P105:Q105"/>
    <mergeCell ref="P106:Q106"/>
    <mergeCell ref="P107:Q107"/>
    <mergeCell ref="P108:Q108"/>
    <mergeCell ref="M112:N112"/>
    <mergeCell ref="H126:H209"/>
    <mergeCell ref="L124:Q124"/>
    <mergeCell ref="J119:W119"/>
    <mergeCell ref="J120:W120"/>
    <mergeCell ref="J121:W121"/>
    <mergeCell ref="J118:W118"/>
    <mergeCell ref="J128:W128"/>
    <mergeCell ref="J129:W129"/>
    <mergeCell ref="J130:W130"/>
    <mergeCell ref="J133:W133"/>
    <mergeCell ref="J187:W187"/>
    <mergeCell ref="J191:W191"/>
    <mergeCell ref="J193:W193"/>
    <mergeCell ref="J197:W197"/>
    <mergeCell ref="J164:W164"/>
    <mergeCell ref="J165:W165"/>
    <mergeCell ref="J166:W166"/>
    <mergeCell ref="J167:W167"/>
    <mergeCell ref="J168:W168"/>
    <mergeCell ref="J202:W202"/>
    <mergeCell ref="J163:W163"/>
    <mergeCell ref="J161:K161"/>
    <mergeCell ref="J135:W135"/>
    <mergeCell ref="J137:W137"/>
    <mergeCell ref="J172:W172"/>
    <mergeCell ref="J208:K208"/>
    <mergeCell ref="J170:K170"/>
    <mergeCell ref="K65:L65"/>
    <mergeCell ref="J83:W83"/>
    <mergeCell ref="J84:W84"/>
    <mergeCell ref="J88:W88"/>
    <mergeCell ref="K86:L86"/>
    <mergeCell ref="J203:W203"/>
    <mergeCell ref="J204:W204"/>
    <mergeCell ref="J178:W178"/>
    <mergeCell ref="J183:W183"/>
    <mergeCell ref="J184:W184"/>
    <mergeCell ref="J174:W174"/>
    <mergeCell ref="J185:W185"/>
    <mergeCell ref="J186:W186"/>
    <mergeCell ref="J199:K199"/>
    <mergeCell ref="M114:N114"/>
    <mergeCell ref="M103:N103"/>
    <mergeCell ref="J110:W110"/>
    <mergeCell ref="J112:L112"/>
    <mergeCell ref="J113:L113"/>
    <mergeCell ref="M111:N111"/>
    <mergeCell ref="M105:N105"/>
    <mergeCell ref="J156:W156"/>
    <mergeCell ref="J159:W159"/>
    <mergeCell ref="J31:W31"/>
    <mergeCell ref="L54:R54"/>
    <mergeCell ref="L58:R58"/>
    <mergeCell ref="K15:S15"/>
    <mergeCell ref="U15:V15"/>
    <mergeCell ref="J17:W17"/>
    <mergeCell ref="K19:N19"/>
    <mergeCell ref="M113:N113"/>
    <mergeCell ref="J105:L105"/>
    <mergeCell ref="J106:L106"/>
    <mergeCell ref="L152:W152"/>
    <mergeCell ref="J154:W154"/>
    <mergeCell ref="J67:W67"/>
    <mergeCell ref="J21:W21"/>
    <mergeCell ref="K57:R57"/>
    <mergeCell ref="K69:L69"/>
    <mergeCell ref="J141:W141"/>
    <mergeCell ref="J145:W145"/>
    <mergeCell ref="J146:W146"/>
    <mergeCell ref="J147:W147"/>
    <mergeCell ref="J115:L115"/>
    <mergeCell ref="J117:W117"/>
    <mergeCell ref="H94:H124"/>
    <mergeCell ref="L100:Q100"/>
    <mergeCell ref="L87:R87"/>
    <mergeCell ref="L72:R72"/>
    <mergeCell ref="H73:H90"/>
    <mergeCell ref="L80:R80"/>
    <mergeCell ref="L62:R62"/>
    <mergeCell ref="K61:L61"/>
    <mergeCell ref="H92:W92"/>
    <mergeCell ref="L116:Q116"/>
    <mergeCell ref="J114:L114"/>
    <mergeCell ref="J63:W63"/>
    <mergeCell ref="J74:W74"/>
    <mergeCell ref="J75:W75"/>
    <mergeCell ref="J76:W76"/>
    <mergeCell ref="J77:W77"/>
    <mergeCell ref="J81:W81"/>
    <mergeCell ref="M106:N106"/>
    <mergeCell ref="A1:G7"/>
    <mergeCell ref="X1:AC7"/>
    <mergeCell ref="J103:L103"/>
    <mergeCell ref="I2:V2"/>
    <mergeCell ref="K27:O27"/>
    <mergeCell ref="K29:O29"/>
    <mergeCell ref="P29:Q29"/>
    <mergeCell ref="U11:V11"/>
    <mergeCell ref="K11:S11"/>
    <mergeCell ref="K13:S13"/>
    <mergeCell ref="J43:W43"/>
    <mergeCell ref="K45:L45"/>
    <mergeCell ref="L34:R34"/>
    <mergeCell ref="L38:R38"/>
    <mergeCell ref="J35:W35"/>
    <mergeCell ref="P27:Q27"/>
    <mergeCell ref="K33:L33"/>
    <mergeCell ref="K37:L37"/>
    <mergeCell ref="H5:W5"/>
    <mergeCell ref="H4:W4"/>
    <mergeCell ref="H8:H71"/>
    <mergeCell ref="L28:R28"/>
    <mergeCell ref="J9:W9"/>
    <mergeCell ref="J25:W25"/>
  </mergeCells>
  <conditionalFormatting sqref="P105:Q105">
    <cfRule type="expression" dxfId="75" priority="48">
      <formula>$M$105="No"</formula>
    </cfRule>
  </conditionalFormatting>
  <conditionalFormatting sqref="P106:Q106">
    <cfRule type="expression" dxfId="74" priority="47">
      <formula>$M$106="No"</formula>
    </cfRule>
  </conditionalFormatting>
  <conditionalFormatting sqref="P107:Q107">
    <cfRule type="expression" dxfId="73" priority="46">
      <formula>$M$107="No"</formula>
    </cfRule>
  </conditionalFormatting>
  <conditionalFormatting sqref="P108:Q108">
    <cfRule type="expression" dxfId="72" priority="45">
      <formula>$M$108="No"</formula>
    </cfRule>
  </conditionalFormatting>
  <conditionalFormatting sqref="M112:N112">
    <cfRule type="expression" dxfId="71" priority="44">
      <formula>$M$105="No"</formula>
    </cfRule>
  </conditionalFormatting>
  <conditionalFormatting sqref="M113:N113">
    <cfRule type="expression" dxfId="70" priority="43">
      <formula>$M$106="No"</formula>
    </cfRule>
  </conditionalFormatting>
  <conditionalFormatting sqref="M114:N114">
    <cfRule type="expression" dxfId="69" priority="42">
      <formula>$M$107="No"</formula>
    </cfRule>
  </conditionalFormatting>
  <conditionalFormatting sqref="M115:N115">
    <cfRule type="expression" dxfId="68" priority="41">
      <formula>$M$108="No"</formula>
    </cfRule>
  </conditionalFormatting>
  <conditionalFormatting sqref="J143:K143">
    <cfRule type="expression" dxfId="67" priority="40">
      <formula>$J$139="No"</formula>
    </cfRule>
  </conditionalFormatting>
  <conditionalFormatting sqref="J152:K152">
    <cfRule type="expression" dxfId="66" priority="39">
      <formula>$J$139="No"</formula>
    </cfRule>
  </conditionalFormatting>
  <conditionalFormatting sqref="J161:K161">
    <cfRule type="expression" dxfId="65" priority="38">
      <formula>$J$157="No"</formula>
    </cfRule>
  </conditionalFormatting>
  <conditionalFormatting sqref="J170:K170">
    <cfRule type="expression" dxfId="64" priority="37">
      <formula>$J$157="No"</formula>
    </cfRule>
  </conditionalFormatting>
  <conditionalFormatting sqref="J180:K180">
    <cfRule type="expression" dxfId="63" priority="36">
      <formula>$J$176="No"</formula>
    </cfRule>
  </conditionalFormatting>
  <conditionalFormatting sqref="J189:K189">
    <cfRule type="expression" dxfId="62" priority="35">
      <formula>$J$176="No"</formula>
    </cfRule>
  </conditionalFormatting>
  <conditionalFormatting sqref="J199:K199">
    <cfRule type="expression" dxfId="61" priority="34">
      <formula>$J$195="No"</formula>
    </cfRule>
  </conditionalFormatting>
  <conditionalFormatting sqref="J208:K208">
    <cfRule type="expression" dxfId="60" priority="33">
      <formula>$J$195="No"</formula>
    </cfRule>
  </conditionalFormatting>
  <conditionalFormatting sqref="U13:V13">
    <cfRule type="expression" dxfId="59" priority="32">
      <formula>$U$11="No"</formula>
    </cfRule>
  </conditionalFormatting>
  <conditionalFormatting sqref="U15:V15">
    <cfRule type="expression" dxfId="58" priority="31">
      <formula>$U$11="Yes"</formula>
    </cfRule>
  </conditionalFormatting>
  <conditionalFormatting sqref="K41:L41">
    <cfRule type="expression" dxfId="57" priority="30">
      <formula>$U$11="No"</formula>
    </cfRule>
  </conditionalFormatting>
  <conditionalFormatting sqref="K45:L45">
    <cfRule type="expression" dxfId="56" priority="29">
      <formula>$U$11="Yes"</formula>
    </cfRule>
  </conditionalFormatting>
  <conditionalFormatting sqref="K23:L23">
    <cfRule type="expression" dxfId="55" priority="51">
      <formula>$K$19="New asset construction"</formula>
    </cfRule>
  </conditionalFormatting>
  <conditionalFormatting sqref="J218:K218">
    <cfRule type="expression" dxfId="54" priority="27">
      <formula>$K$86=2</formula>
    </cfRule>
  </conditionalFormatting>
  <conditionalFormatting sqref="J245:K245">
    <cfRule type="expression" dxfId="53" priority="14">
      <formula>$K$86=2</formula>
    </cfRule>
    <cfRule type="expression" dxfId="52" priority="26">
      <formula>$J$241="No"</formula>
    </cfRule>
  </conditionalFormatting>
  <conditionalFormatting sqref="J249:K249">
    <cfRule type="expression" dxfId="51" priority="13">
      <formula>$K$86=2</formula>
    </cfRule>
    <cfRule type="expression" dxfId="50" priority="25">
      <formula>$J$241="No"</formula>
    </cfRule>
  </conditionalFormatting>
  <conditionalFormatting sqref="J259:K259">
    <cfRule type="expression" dxfId="49" priority="11">
      <formula>$K$86=2</formula>
    </cfRule>
    <cfRule type="expression" dxfId="48" priority="24">
      <formula>$J$255="No"</formula>
    </cfRule>
  </conditionalFormatting>
  <conditionalFormatting sqref="J263:K263">
    <cfRule type="expression" dxfId="47" priority="10">
      <formula>$K$86=2</formula>
    </cfRule>
    <cfRule type="expression" dxfId="46" priority="23">
      <formula>$J$255="No"</formula>
    </cfRule>
  </conditionalFormatting>
  <conditionalFormatting sqref="J273:K273">
    <cfRule type="expression" dxfId="45" priority="8">
      <formula>$K$86=2</formula>
    </cfRule>
    <cfRule type="expression" dxfId="44" priority="22">
      <formula>$J$269="No"</formula>
    </cfRule>
  </conditionalFormatting>
  <conditionalFormatting sqref="J277:K277">
    <cfRule type="expression" dxfId="43" priority="7">
      <formula>$K$86=2</formula>
    </cfRule>
    <cfRule type="expression" dxfId="42" priority="21">
      <formula>$J$269="No"</formula>
    </cfRule>
  </conditionalFormatting>
  <conditionalFormatting sqref="J287:K287">
    <cfRule type="expression" dxfId="41" priority="5">
      <formula>$K$86=2</formula>
    </cfRule>
    <cfRule type="expression" dxfId="40" priority="20">
      <formula>$J$283="No"</formula>
    </cfRule>
  </conditionalFormatting>
  <conditionalFormatting sqref="J291:K291">
    <cfRule type="expression" dxfId="39" priority="4">
      <formula>$K$86=2</formula>
    </cfRule>
    <cfRule type="expression" dxfId="38" priority="19">
      <formula>$J$283="No"</formula>
    </cfRule>
  </conditionalFormatting>
  <conditionalFormatting sqref="J222:K222">
    <cfRule type="expression" dxfId="37" priority="16">
      <formula>$K$86=2</formula>
    </cfRule>
  </conditionalFormatting>
  <conditionalFormatting sqref="J241:K241">
    <cfRule type="expression" dxfId="36" priority="15">
      <formula>$K$86=2</formula>
    </cfRule>
  </conditionalFormatting>
  <conditionalFormatting sqref="J255:K255">
    <cfRule type="expression" dxfId="35" priority="12">
      <formula>$K$86=2</formula>
    </cfRule>
  </conditionalFormatting>
  <conditionalFormatting sqref="J269:K269">
    <cfRule type="expression" dxfId="34" priority="9">
      <formula>$K$86=2</formula>
    </cfRule>
  </conditionalFormatting>
  <conditionalFormatting sqref="J283:K283">
    <cfRule type="expression" dxfId="33" priority="6">
      <formula>$K$86=2</formula>
    </cfRule>
  </conditionalFormatting>
  <conditionalFormatting sqref="K49:L49">
    <cfRule type="expression" dxfId="32" priority="3">
      <formula>$K$86=1</formula>
    </cfRule>
  </conditionalFormatting>
  <conditionalFormatting sqref="M105:N105">
    <cfRule type="expression" dxfId="31" priority="2">
      <formula>$K$86=1</formula>
    </cfRule>
  </conditionalFormatting>
  <conditionalFormatting sqref="M106:N108 P105:Q108 M112:N115 J123:K123 J139:K139 J143:K143 J152:K152 J157:K157 J161:K161 J170:K170 J176:K176 J180:K180 J189:K189 J195:K195 J199:K199 J208:K208">
    <cfRule type="expression" dxfId="30" priority="1">
      <formula>$K$86=1</formula>
    </cfRule>
  </conditionalFormatting>
  <dataValidations xWindow="373" yWindow="639" count="1">
    <dataValidation errorStyle="information" allowBlank="1" showInputMessage="1" showErrorMessage="1" errorTitle="ib" error="bijudbsndf" sqref="J201:V201" xr:uid="{00000000-0002-0000-0100-000000000000}"/>
  </dataValidations>
  <pageMargins left="0.7" right="0.7" top="0.75" bottom="0.75" header="0.3" footer="0.3"/>
  <pageSetup paperSize="9" orientation="portrait" r:id="rId1"/>
  <headerFooter>
    <oddHeader>&amp;R&amp;"Calibri"&amp;7&amp;K000000Security level: RINA/CL/SENSITIVE&amp;1#</oddHeader>
  </headerFooter>
  <drawing r:id="rId2"/>
  <legacyDrawing r:id="rId3"/>
  <controls>
    <mc:AlternateContent xmlns:mc="http://schemas.openxmlformats.org/markup-compatibility/2006">
      <mc:Choice Requires="x14">
        <control shapeId="1065" r:id="rId4" name="CommandButton1">
          <controlPr defaultSize="0" autoLine="0" r:id="rId5">
            <anchor moveWithCells="1" sizeWithCells="1">
              <from>
                <xdr:col>23</xdr:col>
                <xdr:colOff>571500</xdr:colOff>
                <xdr:row>8</xdr:row>
                <xdr:rowOff>304800</xdr:rowOff>
              </from>
              <to>
                <xdr:col>28</xdr:col>
                <xdr:colOff>228600</xdr:colOff>
                <xdr:row>10</xdr:row>
                <xdr:rowOff>488950</xdr:rowOff>
              </to>
            </anchor>
          </controlPr>
        </control>
      </mc:Choice>
      <mc:Fallback>
        <control shapeId="1065" r:id="rId4" name="CommandButton1"/>
      </mc:Fallback>
    </mc:AlternateContent>
    <mc:AlternateContent xmlns:mc="http://schemas.openxmlformats.org/markup-compatibility/2006">
      <mc:Choice Requires="x14">
        <control shapeId="1040" r:id="rId6" name="Label3">
          <controlPr defaultSize="0" autoLine="0" r:id="rId7">
            <anchor moveWithCells="1" sizeWithCells="1">
              <from>
                <xdr:col>12</xdr:col>
                <xdr:colOff>241300</xdr:colOff>
                <xdr:row>100</xdr:row>
                <xdr:rowOff>260350</xdr:rowOff>
              </from>
              <to>
                <xdr:col>12</xdr:col>
                <xdr:colOff>495300</xdr:colOff>
                <xdr:row>101</xdr:row>
                <xdr:rowOff>31750</xdr:rowOff>
              </to>
            </anchor>
          </controlPr>
        </control>
      </mc:Choice>
      <mc:Fallback>
        <control shapeId="1040" r:id="rId6" name="Label3"/>
      </mc:Fallback>
    </mc:AlternateContent>
    <mc:AlternateContent xmlns:mc="http://schemas.openxmlformats.org/markup-compatibility/2006">
      <mc:Choice Requires="x14">
        <control shapeId="1041" r:id="rId8" name="Label4">
          <controlPr defaultSize="0" autoLine="0" r:id="rId9">
            <anchor moveWithCells="1" sizeWithCells="1">
              <from>
                <xdr:col>14</xdr:col>
                <xdr:colOff>152400</xdr:colOff>
                <xdr:row>116</xdr:row>
                <xdr:rowOff>241300</xdr:rowOff>
              </from>
              <to>
                <xdr:col>14</xdr:col>
                <xdr:colOff>412750</xdr:colOff>
                <xdr:row>117</xdr:row>
                <xdr:rowOff>0</xdr:rowOff>
              </to>
            </anchor>
          </controlPr>
        </control>
      </mc:Choice>
      <mc:Fallback>
        <control shapeId="1041" r:id="rId8" name="Label4"/>
      </mc:Fallback>
    </mc:AlternateContent>
    <mc:AlternateContent xmlns:mc="http://schemas.openxmlformats.org/markup-compatibility/2006">
      <mc:Choice Requires="x14">
        <control shapeId="1043" r:id="rId10" name="Label5">
          <controlPr defaultSize="0" autoLine="0" r:id="rId11">
            <anchor moveWithCells="1" sizeWithCells="1">
              <from>
                <xdr:col>15</xdr:col>
                <xdr:colOff>203200</xdr:colOff>
                <xdr:row>139</xdr:row>
                <xdr:rowOff>127000</xdr:rowOff>
              </from>
              <to>
                <xdr:col>15</xdr:col>
                <xdr:colOff>457200</xdr:colOff>
                <xdr:row>140</xdr:row>
                <xdr:rowOff>184150</xdr:rowOff>
              </to>
            </anchor>
          </controlPr>
        </control>
      </mc:Choice>
      <mc:Fallback>
        <control shapeId="1043" r:id="rId10" name="Label5"/>
      </mc:Fallback>
    </mc:AlternateContent>
    <mc:AlternateContent xmlns:mc="http://schemas.openxmlformats.org/markup-compatibility/2006">
      <mc:Choice Requires="x14">
        <control shapeId="1044" r:id="rId12" name="Label6">
          <controlPr defaultSize="0" autoLine="0" r:id="rId13">
            <anchor moveWithCells="1" sizeWithCells="1">
              <from>
                <xdr:col>15</xdr:col>
                <xdr:colOff>165100</xdr:colOff>
                <xdr:row>157</xdr:row>
                <xdr:rowOff>107950</xdr:rowOff>
              </from>
              <to>
                <xdr:col>15</xdr:col>
                <xdr:colOff>419100</xdr:colOff>
                <xdr:row>158</xdr:row>
                <xdr:rowOff>184150</xdr:rowOff>
              </to>
            </anchor>
          </controlPr>
        </control>
      </mc:Choice>
      <mc:Fallback>
        <control shapeId="1044" r:id="rId12" name="Label6"/>
      </mc:Fallback>
    </mc:AlternateContent>
    <mc:AlternateContent xmlns:mc="http://schemas.openxmlformats.org/markup-compatibility/2006">
      <mc:Choice Requires="x14">
        <control shapeId="1045" r:id="rId14" name="Label7">
          <controlPr defaultSize="0" autoLine="0" r:id="rId15">
            <anchor moveWithCells="1" sizeWithCells="1">
              <from>
                <xdr:col>15</xdr:col>
                <xdr:colOff>165100</xdr:colOff>
                <xdr:row>176</xdr:row>
                <xdr:rowOff>127000</xdr:rowOff>
              </from>
              <to>
                <xdr:col>15</xdr:col>
                <xdr:colOff>412750</xdr:colOff>
                <xdr:row>177</xdr:row>
                <xdr:rowOff>190500</xdr:rowOff>
              </to>
            </anchor>
          </controlPr>
        </control>
      </mc:Choice>
      <mc:Fallback>
        <control shapeId="1045" r:id="rId14" name="Label7"/>
      </mc:Fallback>
    </mc:AlternateContent>
    <mc:AlternateContent xmlns:mc="http://schemas.openxmlformats.org/markup-compatibility/2006">
      <mc:Choice Requires="x14">
        <control shapeId="1046" r:id="rId16" name="Label8">
          <controlPr defaultSize="0" autoLine="0" r:id="rId17">
            <anchor moveWithCells="1" sizeWithCells="1">
              <from>
                <xdr:col>15</xdr:col>
                <xdr:colOff>184150</xdr:colOff>
                <xdr:row>195</xdr:row>
                <xdr:rowOff>165100</xdr:rowOff>
              </from>
              <to>
                <xdr:col>15</xdr:col>
                <xdr:colOff>450850</xdr:colOff>
                <xdr:row>196</xdr:row>
                <xdr:rowOff>228600</xdr:rowOff>
              </to>
            </anchor>
          </controlPr>
        </control>
      </mc:Choice>
      <mc:Fallback>
        <control shapeId="1046" r:id="rId16" name="Label8"/>
      </mc:Fallback>
    </mc:AlternateContent>
    <mc:AlternateContent xmlns:mc="http://schemas.openxmlformats.org/markup-compatibility/2006">
      <mc:Choice Requires="x14">
        <control shapeId="1052" r:id="rId18" name="Label13">
          <controlPr defaultSize="0" autoLine="0" r:id="rId19">
            <anchor moveWithCells="1" sizeWithCells="1">
              <from>
                <xdr:col>11</xdr:col>
                <xdr:colOff>222250</xdr:colOff>
                <xdr:row>219</xdr:row>
                <xdr:rowOff>241300</xdr:rowOff>
              </from>
              <to>
                <xdr:col>11</xdr:col>
                <xdr:colOff>457200</xdr:colOff>
                <xdr:row>220</xdr:row>
                <xdr:rowOff>31750</xdr:rowOff>
              </to>
            </anchor>
          </controlPr>
        </control>
      </mc:Choice>
      <mc:Fallback>
        <control shapeId="1052" r:id="rId18" name="Label13"/>
      </mc:Fallback>
    </mc:AlternateContent>
    <mc:AlternateContent xmlns:mc="http://schemas.openxmlformats.org/markup-compatibility/2006">
      <mc:Choice Requires="x14">
        <control shapeId="1055" r:id="rId20" name="Label14">
          <controlPr defaultSize="0" autoLine="0" r:id="rId21">
            <anchor moveWithCells="1" sizeWithCells="1">
              <from>
                <xdr:col>16</xdr:col>
                <xdr:colOff>146050</xdr:colOff>
                <xdr:row>242</xdr:row>
                <xdr:rowOff>38100</xdr:rowOff>
              </from>
              <to>
                <xdr:col>16</xdr:col>
                <xdr:colOff>393700</xdr:colOff>
                <xdr:row>242</xdr:row>
                <xdr:rowOff>298450</xdr:rowOff>
              </to>
            </anchor>
          </controlPr>
        </control>
      </mc:Choice>
      <mc:Fallback>
        <control shapeId="1055" r:id="rId20" name="Label14"/>
      </mc:Fallback>
    </mc:AlternateContent>
    <mc:AlternateContent xmlns:mc="http://schemas.openxmlformats.org/markup-compatibility/2006">
      <mc:Choice Requires="x14">
        <control shapeId="1056" r:id="rId22" name="Label15">
          <controlPr defaultSize="0" autoLine="0" r:id="rId23">
            <anchor moveWithCells="1" sizeWithCells="1">
              <from>
                <xdr:col>15</xdr:col>
                <xdr:colOff>609600</xdr:colOff>
                <xdr:row>255</xdr:row>
                <xdr:rowOff>165100</xdr:rowOff>
              </from>
              <to>
                <xdr:col>16</xdr:col>
                <xdr:colOff>184150</xdr:colOff>
                <xdr:row>256</xdr:row>
                <xdr:rowOff>228600</xdr:rowOff>
              </to>
            </anchor>
          </controlPr>
        </control>
      </mc:Choice>
      <mc:Fallback>
        <control shapeId="1056" r:id="rId22" name="Label15"/>
      </mc:Fallback>
    </mc:AlternateContent>
    <mc:AlternateContent xmlns:mc="http://schemas.openxmlformats.org/markup-compatibility/2006">
      <mc:Choice Requires="x14">
        <control shapeId="1057" r:id="rId24" name="Label16">
          <controlPr defaultSize="0" autoLine="0" autoPict="0" r:id="rId25">
            <anchor moveWithCells="1" sizeWithCells="1">
              <from>
                <xdr:col>17</xdr:col>
                <xdr:colOff>336550</xdr:colOff>
                <xdr:row>270</xdr:row>
                <xdr:rowOff>0</xdr:rowOff>
              </from>
              <to>
                <xdr:col>18</xdr:col>
                <xdr:colOff>0</xdr:colOff>
                <xdr:row>271</xdr:row>
                <xdr:rowOff>12700</xdr:rowOff>
              </to>
            </anchor>
          </controlPr>
        </control>
      </mc:Choice>
      <mc:Fallback>
        <control shapeId="1057" r:id="rId24" name="Label16"/>
      </mc:Fallback>
    </mc:AlternateContent>
    <mc:AlternateContent xmlns:mc="http://schemas.openxmlformats.org/markup-compatibility/2006">
      <mc:Choice Requires="x14">
        <control shapeId="1059" r:id="rId26" name="Label17">
          <controlPr defaultSize="0" autoLine="0" r:id="rId27">
            <anchor moveWithCells="1" sizeWithCells="1">
              <from>
                <xdr:col>15</xdr:col>
                <xdr:colOff>457200</xdr:colOff>
                <xdr:row>284</xdr:row>
                <xdr:rowOff>0</xdr:rowOff>
              </from>
              <to>
                <xdr:col>16</xdr:col>
                <xdr:colOff>31750</xdr:colOff>
                <xdr:row>285</xdr:row>
                <xdr:rowOff>31750</xdr:rowOff>
              </to>
            </anchor>
          </controlPr>
        </control>
      </mc:Choice>
      <mc:Fallback>
        <control shapeId="1059" r:id="rId26" name="Label17"/>
      </mc:Fallback>
    </mc:AlternateContent>
    <mc:AlternateContent xmlns:mc="http://schemas.openxmlformats.org/markup-compatibility/2006">
      <mc:Choice Requires="x14">
        <control shapeId="1064" r:id="rId28" name="Label2">
          <controlPr defaultSize="0" autoLine="0" autoPict="0" r:id="rId29">
            <anchor moveWithCells="1" sizeWithCells="1">
              <from>
                <xdr:col>18</xdr:col>
                <xdr:colOff>152400</xdr:colOff>
                <xdr:row>26</xdr:row>
                <xdr:rowOff>184150</xdr:rowOff>
              </from>
              <to>
                <xdr:col>18</xdr:col>
                <xdr:colOff>412750</xdr:colOff>
                <xdr:row>27</xdr:row>
                <xdr:rowOff>184150</xdr:rowOff>
              </to>
            </anchor>
          </controlPr>
        </control>
      </mc:Choice>
      <mc:Fallback>
        <control shapeId="1064" r:id="rId28" name="Label2"/>
      </mc:Fallback>
    </mc:AlternateContent>
  </controls>
  <extLst>
    <ext xmlns:x14="http://schemas.microsoft.com/office/spreadsheetml/2009/9/main" uri="{CCE6A557-97BC-4b89-ADB6-D9C93CAAB3DF}">
      <x14:dataValidations xmlns:xm="http://schemas.microsoft.com/office/excel/2006/main" xWindow="373" yWindow="639" count="10">
        <x14:dataValidation type="list" allowBlank="1" showInputMessage="1" showErrorMessage="1" xr:uid="{00000000-0002-0000-0100-000001000000}">
          <x14:formula1>
            <xm:f>Database!$D$189:$D$193</xm:f>
          </x14:formula1>
          <xm:sqref>J170 J152:K152 J189</xm:sqref>
        </x14:dataValidation>
        <x14:dataValidation type="list" allowBlank="1" showInputMessage="1" showErrorMessage="1" xr:uid="{00000000-0002-0000-0100-000002000000}">
          <x14:formula1>
            <xm:f>Database!$I$185:$I$187</xm:f>
          </x14:formula1>
          <xm:sqref>P105:P108 J123 J161 J180 J199 J143:K143 J259:K259 J245:K245 J273:K273 J287:K287</xm:sqref>
        </x14:dataValidation>
        <x14:dataValidation type="list" allowBlank="1" showInputMessage="1" showErrorMessage="1" xr:uid="{00000000-0002-0000-0100-000003000000}">
          <x14:formula1>
            <xm:f>Database!$H$185:$H$186</xm:f>
          </x14:formula1>
          <xm:sqref>M105:M108 K23:L23 U11:V11 J157 J176 J195 J139 K65:L65 J255:K255 J241:K241 J269:K269 J283:K283</xm:sqref>
        </x14:dataValidation>
        <x14:dataValidation type="list" allowBlank="1" showInputMessage="1" showErrorMessage="1" xr:uid="{00000000-0002-0000-0100-000004000000}">
          <x14:formula1>
            <xm:f>Database!$D$183:$D$185</xm:f>
          </x14:formula1>
          <xm:sqref>K79</xm:sqref>
        </x14:dataValidation>
        <x14:dataValidation type="list" allowBlank="1" showInputMessage="1" showErrorMessage="1" xr:uid="{00000000-0002-0000-0100-000005000000}">
          <x14:formula1>
            <xm:f>Database!$F$183:$F$185</xm:f>
          </x14:formula1>
          <xm:sqref>K86 J222:K222</xm:sqref>
        </x14:dataValidation>
        <x14:dataValidation type="list" allowBlank="1" showInputMessage="1" showErrorMessage="1" promptTitle="Please select from the list" xr:uid="{00000000-0002-0000-0100-000006000000}">
          <x14:formula1>
            <xm:f>Database!$D$171:$D$180</xm:f>
          </x14:formula1>
          <xm:sqref>K33:L33</xm:sqref>
        </x14:dataValidation>
        <x14:dataValidation type="list" allowBlank="1" showInputMessage="1" showErrorMessage="1" xr:uid="{00000000-0002-0000-0100-000007000000}">
          <x14:formula1>
            <xm:f>Database!$D$164:$D$168</xm:f>
          </x14:formula1>
          <xm:sqref>K37:L37</xm:sqref>
        </x14:dataValidation>
        <x14:dataValidation type="list" allowBlank="1" showInputMessage="1" showErrorMessage="1" xr:uid="{00000000-0002-0000-0100-000008000000}">
          <x14:formula1>
            <xm:f>Database!$H$173:$H$174</xm:f>
          </x14:formula1>
          <xm:sqref>K57</xm:sqref>
        </x14:dataValidation>
        <x14:dataValidation type="list" allowBlank="1" showInputMessage="1" showErrorMessage="1" xr:uid="{00000000-0002-0000-0100-000009000000}">
          <x14:formula1>
            <xm:f>Database!$H$177:$H$178</xm:f>
          </x14:formula1>
          <xm:sqref>K19</xm:sqref>
        </x14:dataValidation>
        <x14:dataValidation type="list" allowBlank="1" showErrorMessage="1" xr:uid="{00000000-0002-0000-0100-00000A000000}">
          <x14:formula1>
            <xm:f>Database!$D$189:$D$193</xm:f>
          </x14:formula1>
          <xm:sqref>J208:K208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AP88"/>
  <sheetViews>
    <sheetView tabSelected="1" zoomScaleNormal="100" workbookViewId="0">
      <selection activeCell="B8" sqref="B8"/>
    </sheetView>
  </sheetViews>
  <sheetFormatPr defaultColWidth="0" defaultRowHeight="14.5" zeroHeight="1" x14ac:dyDescent="0.35"/>
  <cols>
    <col min="1" max="1" width="27.54296875" customWidth="1"/>
    <col min="2" max="2" width="111" customWidth="1"/>
    <col min="3" max="3" width="15.81640625" customWidth="1"/>
    <col min="4" max="4" width="12.1796875" customWidth="1"/>
    <col min="5" max="5" width="15" customWidth="1"/>
    <col min="6" max="6" width="12.81640625" customWidth="1"/>
    <col min="7" max="7" width="13.54296875" customWidth="1"/>
    <col min="8" max="8" width="17" bestFit="1" customWidth="1"/>
    <col min="9" max="10" width="15.453125" bestFit="1" customWidth="1"/>
    <col min="11" max="11" width="12" customWidth="1"/>
    <col min="12" max="14" width="15.453125" bestFit="1" customWidth="1"/>
    <col min="15" max="15" width="13.1796875" bestFit="1" customWidth="1"/>
    <col min="16" max="16" width="12.81640625" bestFit="1" customWidth="1"/>
    <col min="17" max="17" width="13.1796875" bestFit="1" customWidth="1"/>
    <col min="18" max="18" width="16.54296875" bestFit="1" customWidth="1"/>
    <col min="19" max="20" width="14.1796875" bestFit="1" customWidth="1"/>
    <col min="21" max="21" width="13.81640625" bestFit="1" customWidth="1"/>
    <col min="22" max="28" width="14.1796875" bestFit="1" customWidth="1"/>
    <col min="29" max="29" width="10.81640625" customWidth="1"/>
    <col min="30" max="30" width="13.81640625" bestFit="1" customWidth="1"/>
    <col min="31" max="37" width="14.1796875" bestFit="1" customWidth="1"/>
    <col min="38" max="42" width="9.1796875" customWidth="1"/>
    <col min="43" max="16384" width="9.1796875" hidden="1"/>
  </cols>
  <sheetData>
    <row r="1" spans="1:42" ht="15" customHeight="1" thickBot="1" x14ac:dyDescent="0.4">
      <c r="A1" s="163"/>
      <c r="B1" s="623" t="s">
        <v>263</v>
      </c>
      <c r="C1" s="258">
        <v>1</v>
      </c>
      <c r="D1" s="258">
        <v>2</v>
      </c>
      <c r="E1" s="258">
        <v>3</v>
      </c>
      <c r="F1" s="258">
        <v>4</v>
      </c>
      <c r="G1" s="258">
        <v>5</v>
      </c>
      <c r="H1" s="258">
        <v>6</v>
      </c>
      <c r="I1" s="258">
        <v>7</v>
      </c>
      <c r="J1" s="258">
        <v>8</v>
      </c>
      <c r="K1" s="258">
        <v>9</v>
      </c>
      <c r="L1" s="258">
        <v>10</v>
      </c>
      <c r="M1" s="258">
        <v>11</v>
      </c>
      <c r="N1" s="258">
        <v>12</v>
      </c>
      <c r="O1" s="258">
        <v>13</v>
      </c>
      <c r="P1" s="258">
        <v>14</v>
      </c>
      <c r="Q1" s="258">
        <v>15</v>
      </c>
      <c r="R1" s="258">
        <v>16</v>
      </c>
      <c r="S1" s="258">
        <v>17</v>
      </c>
      <c r="T1" s="258">
        <v>18</v>
      </c>
      <c r="U1" s="258">
        <v>19</v>
      </c>
      <c r="V1" s="258">
        <v>20</v>
      </c>
      <c r="W1" s="258">
        <v>21</v>
      </c>
      <c r="X1" s="258">
        <v>22</v>
      </c>
      <c r="Y1" s="258">
        <v>23</v>
      </c>
      <c r="Z1" s="258">
        <v>24</v>
      </c>
      <c r="AA1" s="258">
        <v>25</v>
      </c>
      <c r="AB1" s="258">
        <v>26</v>
      </c>
      <c r="AC1" s="258">
        <v>27</v>
      </c>
      <c r="AD1" s="258">
        <v>28</v>
      </c>
      <c r="AE1" s="258">
        <v>29</v>
      </c>
      <c r="AF1" s="258">
        <v>30</v>
      </c>
      <c r="AG1" s="258">
        <v>31</v>
      </c>
      <c r="AH1" s="258">
        <v>32</v>
      </c>
      <c r="AI1" s="258">
        <v>33</v>
      </c>
      <c r="AJ1" s="258">
        <v>34</v>
      </c>
      <c r="AK1" s="258">
        <v>35</v>
      </c>
      <c r="AL1" s="247"/>
      <c r="AM1" s="247"/>
      <c r="AN1" s="247"/>
      <c r="AO1" s="247"/>
      <c r="AP1" s="247"/>
    </row>
    <row r="2" spans="1:42" ht="71.25" customHeight="1" thickBot="1" x14ac:dyDescent="0.4">
      <c r="A2" s="177"/>
      <c r="B2" s="624"/>
      <c r="C2" s="258">
        <v>1</v>
      </c>
      <c r="D2" s="258">
        <f>+C2+$A$3*C2</f>
        <v>1.02</v>
      </c>
      <c r="E2" s="415">
        <f t="shared" ref="E2:AK2" si="0">+D2+$A$3*D2</f>
        <v>1.0404</v>
      </c>
      <c r="F2" s="415">
        <f t="shared" si="0"/>
        <v>1.0612079999999999</v>
      </c>
      <c r="G2" s="415">
        <f t="shared" si="0"/>
        <v>1.08243216</v>
      </c>
      <c r="H2" s="415">
        <f t="shared" si="0"/>
        <v>1.1040808032</v>
      </c>
      <c r="I2" s="415">
        <f t="shared" si="0"/>
        <v>1.1261624192640001</v>
      </c>
      <c r="J2" s="415">
        <f t="shared" si="0"/>
        <v>1.14868566764928</v>
      </c>
      <c r="K2" s="415">
        <f t="shared" si="0"/>
        <v>1.1716593810022657</v>
      </c>
      <c r="L2" s="415">
        <f t="shared" si="0"/>
        <v>1.1950925686223111</v>
      </c>
      <c r="M2" s="415">
        <f t="shared" si="0"/>
        <v>1.2189944199947573</v>
      </c>
      <c r="N2" s="415">
        <f t="shared" si="0"/>
        <v>1.2433743083946525</v>
      </c>
      <c r="O2" s="415">
        <f t="shared" si="0"/>
        <v>1.2682417945625455</v>
      </c>
      <c r="P2" s="415">
        <f t="shared" si="0"/>
        <v>1.2936066304537963</v>
      </c>
      <c r="Q2" s="415">
        <f t="shared" si="0"/>
        <v>1.3194787630628722</v>
      </c>
      <c r="R2" s="415">
        <f t="shared" si="0"/>
        <v>1.3458683383241297</v>
      </c>
      <c r="S2" s="415">
        <f t="shared" si="0"/>
        <v>1.3727857050906123</v>
      </c>
      <c r="T2" s="415">
        <f t="shared" si="0"/>
        <v>1.4002414191924246</v>
      </c>
      <c r="U2" s="415">
        <f t="shared" si="0"/>
        <v>1.4282462475762732</v>
      </c>
      <c r="V2" s="415">
        <f t="shared" si="0"/>
        <v>1.4568111725277986</v>
      </c>
      <c r="W2" s="415">
        <f t="shared" si="0"/>
        <v>1.4859473959783545</v>
      </c>
      <c r="X2" s="415">
        <f t="shared" si="0"/>
        <v>1.5156663438979217</v>
      </c>
      <c r="Y2" s="415">
        <f t="shared" si="0"/>
        <v>1.5459796707758802</v>
      </c>
      <c r="Z2" s="415">
        <f t="shared" si="0"/>
        <v>1.5768992641913977</v>
      </c>
      <c r="AA2" s="415">
        <f t="shared" si="0"/>
        <v>1.6084372494752257</v>
      </c>
      <c r="AB2" s="415">
        <f t="shared" si="0"/>
        <v>1.6406059944647302</v>
      </c>
      <c r="AC2" s="415">
        <f t="shared" si="0"/>
        <v>1.6734181143540248</v>
      </c>
      <c r="AD2" s="415">
        <f t="shared" si="0"/>
        <v>1.7068864766411052</v>
      </c>
      <c r="AE2" s="415">
        <f t="shared" si="0"/>
        <v>1.7410242061739272</v>
      </c>
      <c r="AF2" s="415">
        <f t="shared" si="0"/>
        <v>1.7758446902974057</v>
      </c>
      <c r="AG2" s="415">
        <f t="shared" si="0"/>
        <v>1.8113615841033537</v>
      </c>
      <c r="AH2" s="415">
        <f t="shared" si="0"/>
        <v>1.8475888157854208</v>
      </c>
      <c r="AI2" s="415">
        <f t="shared" si="0"/>
        <v>1.8845405921011291</v>
      </c>
      <c r="AJ2" s="415">
        <f t="shared" si="0"/>
        <v>1.9222314039431516</v>
      </c>
      <c r="AK2" s="415">
        <f t="shared" si="0"/>
        <v>1.9606760320220147</v>
      </c>
      <c r="AL2" s="247"/>
      <c r="AM2" s="247"/>
      <c r="AN2" s="247"/>
      <c r="AO2" s="247"/>
      <c r="AP2" s="247"/>
    </row>
    <row r="3" spans="1:42" ht="16.5" hidden="1" customHeight="1" thickBot="1" x14ac:dyDescent="0.4">
      <c r="A3" s="620">
        <f>+'Tool interface'!$C$29</f>
        <v>0.02</v>
      </c>
      <c r="B3" s="625"/>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6"/>
      <c r="AF3" s="416"/>
      <c r="AG3" s="416"/>
      <c r="AH3" s="416"/>
      <c r="AI3" s="416"/>
      <c r="AJ3" s="416"/>
      <c r="AK3" s="416"/>
      <c r="AL3" s="247"/>
      <c r="AM3" s="247"/>
      <c r="AN3" s="247"/>
      <c r="AO3" s="247"/>
      <c r="AP3" s="247"/>
    </row>
    <row r="4" spans="1:42" ht="18.75" customHeight="1" thickBot="1" x14ac:dyDescent="0.4">
      <c r="A4" s="621"/>
      <c r="B4" s="635" t="s">
        <v>424</v>
      </c>
      <c r="C4" s="619" t="s">
        <v>475</v>
      </c>
      <c r="D4" s="619"/>
      <c r="E4" s="619"/>
      <c r="F4" s="619"/>
      <c r="G4" s="619"/>
      <c r="H4" s="619" t="s">
        <v>476</v>
      </c>
      <c r="I4" s="619"/>
      <c r="J4" s="619"/>
      <c r="K4" s="619"/>
      <c r="L4" s="619"/>
      <c r="M4" s="619"/>
      <c r="N4" s="619"/>
      <c r="O4" s="619"/>
      <c r="P4" s="619"/>
      <c r="Q4" s="619"/>
      <c r="R4" s="619" t="s">
        <v>257</v>
      </c>
      <c r="S4" s="619"/>
      <c r="T4" s="619"/>
      <c r="U4" s="619"/>
      <c r="V4" s="619"/>
      <c r="W4" s="619"/>
      <c r="X4" s="619"/>
      <c r="Y4" s="619"/>
      <c r="Z4" s="619"/>
      <c r="AA4" s="619"/>
      <c r="AB4" s="619"/>
      <c r="AC4" s="619"/>
      <c r="AD4" s="619"/>
      <c r="AE4" s="619"/>
      <c r="AF4" s="619"/>
      <c r="AG4" s="619"/>
      <c r="AH4" s="619"/>
      <c r="AI4" s="619"/>
      <c r="AJ4" s="619"/>
      <c r="AK4" s="619"/>
      <c r="AL4" s="247"/>
      <c r="AM4" s="247"/>
      <c r="AN4" s="247"/>
      <c r="AO4" s="247"/>
      <c r="AP4" s="247"/>
    </row>
    <row r="5" spans="1:42" ht="18" customHeight="1" thickBot="1" x14ac:dyDescent="0.4">
      <c r="A5" s="621"/>
      <c r="B5" s="636"/>
      <c r="C5" s="619"/>
      <c r="D5" s="619"/>
      <c r="E5" s="619"/>
      <c r="F5" s="619"/>
      <c r="G5" s="619"/>
      <c r="H5" s="619"/>
      <c r="I5" s="619"/>
      <c r="J5" s="619"/>
      <c r="K5" s="619"/>
      <c r="L5" s="619"/>
      <c r="M5" s="619"/>
      <c r="N5" s="619"/>
      <c r="O5" s="619"/>
      <c r="P5" s="619"/>
      <c r="Q5" s="619"/>
      <c r="R5" s="619"/>
      <c r="S5" s="619"/>
      <c r="T5" s="619"/>
      <c r="U5" s="619"/>
      <c r="V5" s="619"/>
      <c r="W5" s="619"/>
      <c r="X5" s="619"/>
      <c r="Y5" s="619"/>
      <c r="Z5" s="619"/>
      <c r="AA5" s="619"/>
      <c r="AB5" s="619"/>
      <c r="AC5" s="619"/>
      <c r="AD5" s="619"/>
      <c r="AE5" s="619"/>
      <c r="AF5" s="619"/>
      <c r="AG5" s="619"/>
      <c r="AH5" s="619"/>
      <c r="AI5" s="619"/>
      <c r="AJ5" s="619"/>
      <c r="AK5" s="619"/>
      <c r="AL5" s="247"/>
      <c r="AM5" s="247"/>
      <c r="AN5" s="247"/>
      <c r="AO5" s="247"/>
      <c r="AP5" s="247"/>
    </row>
    <row r="6" spans="1:42" ht="40.5" customHeight="1" thickBot="1" x14ac:dyDescent="0.4">
      <c r="A6" s="622"/>
      <c r="B6" s="385" t="s">
        <v>425</v>
      </c>
      <c r="C6" s="417" t="s">
        <v>83</v>
      </c>
      <c r="D6" s="417" t="s">
        <v>84</v>
      </c>
      <c r="E6" s="417" t="s">
        <v>85</v>
      </c>
      <c r="F6" s="417" t="s">
        <v>86</v>
      </c>
      <c r="G6" s="417" t="s">
        <v>87</v>
      </c>
      <c r="H6" s="417" t="s">
        <v>83</v>
      </c>
      <c r="I6" s="417" t="s">
        <v>84</v>
      </c>
      <c r="J6" s="417" t="s">
        <v>85</v>
      </c>
      <c r="K6" s="417" t="s">
        <v>86</v>
      </c>
      <c r="L6" s="417" t="s">
        <v>87</v>
      </c>
      <c r="M6" s="417" t="s">
        <v>88</v>
      </c>
      <c r="N6" s="417" t="s">
        <v>89</v>
      </c>
      <c r="O6" s="417" t="s">
        <v>90</v>
      </c>
      <c r="P6" s="417" t="s">
        <v>91</v>
      </c>
      <c r="Q6" s="417" t="s">
        <v>92</v>
      </c>
      <c r="R6" s="417" t="s">
        <v>83</v>
      </c>
      <c r="S6" s="417" t="s">
        <v>84</v>
      </c>
      <c r="T6" s="417" t="s">
        <v>85</v>
      </c>
      <c r="U6" s="417" t="s">
        <v>86</v>
      </c>
      <c r="V6" s="417" t="s">
        <v>87</v>
      </c>
      <c r="W6" s="417" t="s">
        <v>88</v>
      </c>
      <c r="X6" s="417" t="s">
        <v>89</v>
      </c>
      <c r="Y6" s="417" t="s">
        <v>90</v>
      </c>
      <c r="Z6" s="417" t="s">
        <v>91</v>
      </c>
      <c r="AA6" s="417" t="s">
        <v>92</v>
      </c>
      <c r="AB6" s="417" t="s">
        <v>93</v>
      </c>
      <c r="AC6" s="417" t="s">
        <v>94</v>
      </c>
      <c r="AD6" s="417" t="s">
        <v>95</v>
      </c>
      <c r="AE6" s="417" t="s">
        <v>96</v>
      </c>
      <c r="AF6" s="417" t="s">
        <v>97</v>
      </c>
      <c r="AG6" s="417" t="s">
        <v>98</v>
      </c>
      <c r="AH6" s="417" t="s">
        <v>99</v>
      </c>
      <c r="AI6" s="417" t="s">
        <v>100</v>
      </c>
      <c r="AJ6" s="417" t="s">
        <v>101</v>
      </c>
      <c r="AK6" s="417" t="s">
        <v>102</v>
      </c>
      <c r="AL6" s="247"/>
      <c r="AM6" s="247"/>
      <c r="AN6" s="247"/>
      <c r="AO6" s="247"/>
      <c r="AP6" s="247"/>
    </row>
    <row r="7" spans="1:42" ht="15" thickBot="1" x14ac:dyDescent="0.4">
      <c r="A7" s="476" t="s">
        <v>380</v>
      </c>
      <c r="B7" s="258" t="s">
        <v>532</v>
      </c>
      <c r="C7" s="260"/>
      <c r="D7" s="260"/>
      <c r="E7" s="260"/>
      <c r="F7" s="260"/>
      <c r="G7" s="260"/>
      <c r="H7" s="386">
        <f>IF($A$7="Off","",IF('Tool interface'!$C$19=0,0,IF('Tool interface'!$C$18=0,0,IF('Tool interface'!$C$18&gt;=1,IF('Tool interface'!$C$19=1,(Database!$D$97/'Tool interface'!$C$18)*'CBA - BIM level 1'!$D$2,IF('Tool interface'!$C$19=2,(Database!$D$97/'Tool interface'!$C$18)*'CBA - BIM level 1'!$E$2,IF('Tool interface'!$C$19=3,(Database!$D$97/'Tool interface'!$C$18)*'CBA - BIM level 1'!$F$2,IF('Tool interface'!$C$19=4,(Database!$D$97/'Tool interface'!$C$18)*'CBA - BIM level 1'!$G$2,IF('Tool interface'!$C$19=5,(Database!$D$97/'Tool interface'!$C$18)*'CBA - BIM level 1'!$H$2,"")))))))))</f>
        <v>0</v>
      </c>
      <c r="I7" s="386" t="str">
        <f>IF($A$7="Off","",IF('Tool interface'!$C$18&gt;=2,(H7+$A$3*H7),""))</f>
        <v/>
      </c>
      <c r="J7" s="386" t="str">
        <f>IF($A$7="Off","",IF('Tool interface'!$C$18&gt;=3,(I7+$A$3*I7),""))</f>
        <v/>
      </c>
      <c r="K7" s="386" t="str">
        <f>IF($A$7="Off","",IF('Tool interface'!$C$18&gt;=4,(J7+$A$3*J7),""))</f>
        <v/>
      </c>
      <c r="L7" s="386" t="str">
        <f>IF($A$7="Off","",IF('Tool interface'!$C$18&gt;=5,(K7+$A$3*K7),""))</f>
        <v/>
      </c>
      <c r="M7" s="386" t="str">
        <f>IF($A$7="Off","",IF('Tool interface'!$C$18&gt;=6,(L7+$A$3*L7),""))</f>
        <v/>
      </c>
      <c r="N7" s="386" t="str">
        <f>IF($A$7="Off","",IF('Tool interface'!$C$18&gt;=7,(M7+$A$3*M7),""))</f>
        <v/>
      </c>
      <c r="O7" s="386" t="str">
        <f>IF($A$7="Off","",IF('Tool interface'!$C$18&gt;=8,(N7+$A$3*N7),""))</f>
        <v/>
      </c>
      <c r="P7" s="386" t="str">
        <f>IF($A$7="Off","",IF('Tool interface'!$C$18&gt;=9,(O7+$A$3*O7),""))</f>
        <v/>
      </c>
      <c r="Q7" s="386" t="str">
        <f>IF($A$7="Off","",IF('Tool interface'!$C$18&gt;=10,(P7+$A$3*P7),""))</f>
        <v/>
      </c>
      <c r="R7" s="387"/>
      <c r="S7" s="387"/>
      <c r="T7" s="387"/>
      <c r="U7" s="387"/>
      <c r="V7" s="387"/>
      <c r="W7" s="387"/>
      <c r="X7" s="387"/>
      <c r="Y7" s="387"/>
      <c r="Z7" s="387"/>
      <c r="AA7" s="387"/>
      <c r="AB7" s="387"/>
      <c r="AC7" s="387"/>
      <c r="AD7" s="387"/>
      <c r="AE7" s="387"/>
      <c r="AF7" s="387"/>
      <c r="AG7" s="387"/>
      <c r="AH7" s="387"/>
      <c r="AI7" s="387"/>
      <c r="AJ7" s="387"/>
      <c r="AK7" s="387"/>
      <c r="AL7" s="247"/>
      <c r="AM7" s="247"/>
      <c r="AN7" s="247"/>
      <c r="AO7" s="247"/>
      <c r="AP7" s="247"/>
    </row>
    <row r="8" spans="1:42" ht="15" thickBot="1" x14ac:dyDescent="0.4">
      <c r="A8" s="476" t="s">
        <v>380</v>
      </c>
      <c r="B8" s="258" t="s">
        <v>533</v>
      </c>
      <c r="C8" s="260"/>
      <c r="D8" s="260"/>
      <c r="E8" s="260"/>
      <c r="F8" s="260"/>
      <c r="G8" s="260"/>
      <c r="H8" s="386" t="str">
        <f>IF($A$8="Off","",IF('Tool interface'!$C$19=1,(Database!$D$103)*'CBA - BIM level 1'!$D$2,IF('Tool interface'!$C$19=2,(Database!$D$103)*'CBA - BIM level 1'!$E$2,IF('Tool interface'!$C$19=3,(Database!$D$103)*'CBA - BIM level 1'!$F$2,IF('Tool interface'!$C$19=4,(Database!$D$103)*'CBA - BIM level 1'!$G$2,IF('Tool interface'!$C$19=5,(Database!$D$103)*'CBA - BIM level 1'!$H$2,""))))))</f>
        <v/>
      </c>
      <c r="I8" s="388"/>
      <c r="J8" s="388"/>
      <c r="K8" s="388"/>
      <c r="L8" s="388"/>
      <c r="M8" s="388"/>
      <c r="N8" s="388"/>
      <c r="O8" s="388"/>
      <c r="P8" s="388"/>
      <c r="Q8" s="388"/>
      <c r="R8" s="387"/>
      <c r="S8" s="387"/>
      <c r="T8" s="387"/>
      <c r="U8" s="387"/>
      <c r="V8" s="387"/>
      <c r="W8" s="387"/>
      <c r="X8" s="387"/>
      <c r="Y8" s="387"/>
      <c r="Z8" s="387"/>
      <c r="AA8" s="387"/>
      <c r="AB8" s="387"/>
      <c r="AC8" s="387"/>
      <c r="AD8" s="387"/>
      <c r="AE8" s="387"/>
      <c r="AF8" s="387"/>
      <c r="AG8" s="387"/>
      <c r="AH8" s="387"/>
      <c r="AI8" s="387"/>
      <c r="AJ8" s="387"/>
      <c r="AK8" s="387"/>
      <c r="AL8" s="247"/>
      <c r="AM8" s="247"/>
      <c r="AN8" s="247"/>
      <c r="AO8" s="247"/>
      <c r="AP8" s="247"/>
    </row>
    <row r="9" spans="1:42" ht="15" thickBot="1" x14ac:dyDescent="0.4">
      <c r="A9" s="476" t="s">
        <v>380</v>
      </c>
      <c r="B9" s="258" t="s">
        <v>426</v>
      </c>
      <c r="C9" s="386" t="str">
        <f>IF($A$9="Off","",IF('Tool interface'!$C$34=3,"",IF('Tool interface'!$C$19&gt;=1,Database!$D$114/('Tool interface'!$C$19+'Tool interface'!$C$18),"")))</f>
        <v/>
      </c>
      <c r="D9" s="386" t="str">
        <f>IF($A$9="Off","",IF('Tool interface'!$C$34=3,"",IF('Tool interface'!$C$19&gt;=2,C9+C9*$A$3,"")))</f>
        <v/>
      </c>
      <c r="E9" s="386" t="str">
        <f>IF($A$9="Off","",IF('Tool interface'!$C$34=3,"",IF('Tool interface'!$C$19&gt;=3,D9+D9*$A$3,"")))</f>
        <v/>
      </c>
      <c r="F9" s="386" t="str">
        <f>IF($A$9="Off","",IF('Tool interface'!$C$34=3,"",IF('Tool interface'!$C$19&gt;=4,E9+E9*$A$3,"")))</f>
        <v/>
      </c>
      <c r="G9" s="386" t="str">
        <f>IF($A$9="Off","",IF('Tool interface'!$C$34=3,"",IF('Tool interface'!$C$19&gt;=5,F9+F9*$A$3,"")))</f>
        <v/>
      </c>
      <c r="H9" s="386">
        <f>IF($A$9="Off","",IF('Tool interface'!$C$34=3,IF('Tool interface'!$C$19=0,0,IF('Tool interface'!$C$18=0,0,IF('Tool interface'!$C$18&gt;=1,IF('Tool interface'!$C$19=1,(Database!$D$114/('Tool interface'!$C$18))*'CBA - BIM level 1'!$D$2,IF('Tool interface'!$C$19=2,(Database!$D$114/('Tool interface'!$C$18))*'CBA - BIM level 1'!$E$2,IF('Tool interface'!$C$19=3,(Database!$D$114/('Tool interface'!$C$18))*'CBA - BIM level 1'!$F$2,IF('Tool interface'!$C$19=4,(Database!$D$114/('Tool interface'!$C$18))*'CBA - BIM level 1'!$G$2,IF('Tool interface'!$C$19=5,(Database!$D$114/('Tool interface'!$C$18))*'CBA - BIM level 1'!$H$2,"")))))))),IF('Tool interface'!$C$19=0,0,IF('Tool interface'!$C$18=0,0,IF('Tool interface'!$C$18&gt;=1,IF('Tool interface'!$C$19=1,(Database!$D$114/('Tool interface'!$C$18+'Tool interface'!$C$19))*'CBA - BIM level 1'!$D$2,IF('Tool interface'!$C$19=2,(Database!$D$114/('Tool interface'!$C$18+'Tool interface'!$C$19))*'CBA - BIM level 1'!$E$2,IF('Tool interface'!$C$19=3,(Database!$D$114/('Tool interface'!$C$18+'Tool interface'!$C$19))*'CBA - BIM level 1'!$F$2,IF('Tool interface'!$C$19=4,(Database!$D$114/('Tool interface'!$C$18+'Tool interface'!$C$19))*'CBA - BIM level 1'!$G$2,IF('Tool interface'!$C$19=5,(Database!$D$114/('Tool interface'!$C$18+'Tool interface'!$C$19))*'CBA - BIM level 1'!$H$2,""))))))))))</f>
        <v>0</v>
      </c>
      <c r="I9" s="386" t="str">
        <f>IF($A$9="Off","",IF('Tool interface'!$C$18&gt;=2,(H9+$A$3*H9),""))</f>
        <v/>
      </c>
      <c r="J9" s="386" t="str">
        <f>IF($A$9="Off","",IF('Tool interface'!$C$18&gt;=3,(I9+$A$3*I9),""))</f>
        <v/>
      </c>
      <c r="K9" s="386" t="str">
        <f>IF($A$9="Off","",IF('Tool interface'!$C$18&gt;=4,(J9+$A$3*J9),""))</f>
        <v/>
      </c>
      <c r="L9" s="386" t="str">
        <f>IF($A$9="Off","",IF('Tool interface'!$C$18&gt;=5,(K9+$A$3*K9),""))</f>
        <v/>
      </c>
      <c r="M9" s="386" t="str">
        <f>IF($A$9="Off","",IF('Tool interface'!$C$18&gt;=6,(L9+$A$3*L9),""))</f>
        <v/>
      </c>
      <c r="N9" s="386" t="str">
        <f>IF($A$9="Off","",IF('Tool interface'!$C$18&gt;=7,(M9+$A$3*M9),""))</f>
        <v/>
      </c>
      <c r="O9" s="386" t="str">
        <f>IF($A$9="Off","",IF('Tool interface'!$C$18&gt;=8,(N9+$A$3*N9),""))</f>
        <v/>
      </c>
      <c r="P9" s="386" t="str">
        <f>IF($A$9="Off","",IF('Tool interface'!$C$18&gt;=9,(O9+$A$3*O9),""))</f>
        <v/>
      </c>
      <c r="Q9" s="386" t="str">
        <f>IF($A$9="Off","",IF('Tool interface'!$C$18&gt;=10,(P9+$A$3*P9),""))</f>
        <v/>
      </c>
      <c r="R9" s="387"/>
      <c r="S9" s="387"/>
      <c r="T9" s="387"/>
      <c r="U9" s="387"/>
      <c r="V9" s="387"/>
      <c r="W9" s="387"/>
      <c r="X9" s="387"/>
      <c r="Y9" s="387"/>
      <c r="Z9" s="387"/>
      <c r="AA9" s="387"/>
      <c r="AB9" s="387"/>
      <c r="AC9" s="387"/>
      <c r="AD9" s="387"/>
      <c r="AE9" s="387"/>
      <c r="AF9" s="387"/>
      <c r="AG9" s="387"/>
      <c r="AH9" s="387"/>
      <c r="AI9" s="387"/>
      <c r="AJ9" s="387"/>
      <c r="AK9" s="387"/>
      <c r="AL9" s="247"/>
      <c r="AM9" s="247"/>
      <c r="AN9" s="247"/>
      <c r="AO9" s="247"/>
      <c r="AP9" s="247"/>
    </row>
    <row r="10" spans="1:42" ht="15" thickBot="1" x14ac:dyDescent="0.4">
      <c r="A10" s="476" t="s">
        <v>380</v>
      </c>
      <c r="B10" s="258" t="s">
        <v>534</v>
      </c>
      <c r="C10" s="386" t="str">
        <f>IF($A$10="Off","",IF('Tool interface'!$C$34=3,"",IF('Tool interface'!$C$19&gt;=1,Database!$D$107/('Tool interface'!$C$19+'Tool interface'!$C$18),"")))</f>
        <v/>
      </c>
      <c r="D10" s="386" t="str">
        <f>IF($A$10="Off","",IF('Tool interface'!$C$34=3,"",IF('Tool interface'!$C$19&gt;=2,C10+C10*$A$3,"")))</f>
        <v/>
      </c>
      <c r="E10" s="386" t="str">
        <f>IF($A$10="Off","",IF('Tool interface'!$C$34=3,"",IF('Tool interface'!$C$19&gt;=3,D10+D10*$A$3,"")))</f>
        <v/>
      </c>
      <c r="F10" s="386" t="str">
        <f>IF($A$10="Off","",IF('Tool interface'!$C$34=3,"",IF('Tool interface'!$C$19&gt;=4,E10+E10*$A$3,"")))</f>
        <v/>
      </c>
      <c r="G10" s="386" t="str">
        <f>IF($A$10="Off","",IF('Tool interface'!$C$34=3,"",IF('Tool interface'!$C$19&gt;=5,F10+F10*$A$3,"")))</f>
        <v/>
      </c>
      <c r="H10" s="386">
        <f>IF($A$10="Off","",IF('Tool interface'!$C$34=3,IF('Tool interface'!$C$19=0,0,IF('Tool interface'!$C$18=0,0,IF('Tool interface'!$C$18&gt;=1,IF('Tool interface'!$C$19=1,(Database!$D$107/('Tool interface'!$C$18))*'CBA - BIM level 1'!$D$2,IF('Tool interface'!$C$19=2,(Database!$D$107/('Tool interface'!$C$18))*'CBA - BIM level 1'!$E$2,IF('Tool interface'!$C$19=3,(Database!$D$107/('Tool interface'!$C$18))*'CBA - BIM level 1'!$F$2,IF('Tool interface'!$C$19=4,(Database!$D$107/('Tool interface'!$C$18))*'CBA - BIM level 1'!$G$2,IF('Tool interface'!$C$19=5,(Database!$D$107/('Tool interface'!$C$18))*'CBA - BIM level 1'!$H$2,"")))))))),IF('Tool interface'!$C$19=0,0,IF('Tool interface'!$C$18=0,0,IF('Tool interface'!$C$18&gt;=1,IF('Tool interface'!$C$19=1,(Database!$D$107/('Tool interface'!$C$18+'Tool interface'!$C$19))*'CBA - BIM level 1'!$D$2,IF('Tool interface'!$C$19=2,(Database!$D$107/('Tool interface'!$C$18+'Tool interface'!$C$19))*'CBA - BIM level 1'!$E$2,IF('Tool interface'!$C$19=3,(Database!$D$107/('Tool interface'!$C$18+'Tool interface'!$C$19))*'CBA - BIM level 1'!$F$2,IF('Tool interface'!$C$19=4,(Database!$D$107/('Tool interface'!$C$18+'Tool interface'!$C$19))*'CBA - BIM level 1'!$G$2,IF('Tool interface'!$C$19=5,(Database!$D$107/('Tool interface'!$C$18+'Tool interface'!$C$19))*'CBA - BIM level 1'!$H$2,""))))))))))</f>
        <v>0</v>
      </c>
      <c r="I10" s="386" t="str">
        <f>IF($A$10="Off","",IF('Tool interface'!$C$18&gt;=2,H10+H10*$A$3,""))</f>
        <v/>
      </c>
      <c r="J10" s="386" t="str">
        <f>IF($A$10="Off","",IF('Tool interface'!$C$18&gt;=3,I10+I10*$A$3,""))</f>
        <v/>
      </c>
      <c r="K10" s="386" t="str">
        <f>IF($A$10="Off","",IF('Tool interface'!$C$18&gt;=4,J10+J10*$A$3,""))</f>
        <v/>
      </c>
      <c r="L10" s="386" t="str">
        <f>IF($A$10="Off","",IF('Tool interface'!$C$18&gt;=5,K10+K10*$A$3,""))</f>
        <v/>
      </c>
      <c r="M10" s="386" t="str">
        <f>IF($A$10="Off","",IF('Tool interface'!$C$18&gt;=6,L10+L10*$A$3,""))</f>
        <v/>
      </c>
      <c r="N10" s="386" t="str">
        <f>IF($A$10="Off","",IF('Tool interface'!$C$18&gt;=7,M10+M10*$A$3,""))</f>
        <v/>
      </c>
      <c r="O10" s="386" t="str">
        <f>IF($A$10="Off","",IF('Tool interface'!$C$18&gt;=8,N10+N10*$A$3,""))</f>
        <v/>
      </c>
      <c r="P10" s="386" t="str">
        <f>IF($A$10="Off","",IF('Tool interface'!$C$18&gt;=9,O10+O10*$A$3,""))</f>
        <v/>
      </c>
      <c r="Q10" s="386" t="str">
        <f>IF($A$10="Off","",IF('Tool interface'!$C$18&gt;=10,P10+P10*$A$3,""))</f>
        <v/>
      </c>
      <c r="R10" s="387"/>
      <c r="S10" s="387"/>
      <c r="T10" s="387"/>
      <c r="U10" s="387"/>
      <c r="V10" s="387"/>
      <c r="W10" s="387"/>
      <c r="X10" s="387"/>
      <c r="Y10" s="387"/>
      <c r="Z10" s="387"/>
      <c r="AA10" s="387"/>
      <c r="AB10" s="387"/>
      <c r="AC10" s="387"/>
      <c r="AD10" s="387"/>
      <c r="AE10" s="387"/>
      <c r="AF10" s="387"/>
      <c r="AG10" s="387"/>
      <c r="AH10" s="387"/>
      <c r="AI10" s="387"/>
      <c r="AJ10" s="387"/>
      <c r="AK10" s="387"/>
      <c r="AL10" s="247"/>
      <c r="AM10" s="247"/>
      <c r="AN10" s="247"/>
      <c r="AO10" s="247"/>
      <c r="AP10" s="247"/>
    </row>
    <row r="11" spans="1:42" ht="15" thickBot="1" x14ac:dyDescent="0.4">
      <c r="A11" s="476" t="s">
        <v>380</v>
      </c>
      <c r="B11" s="258" t="s">
        <v>427</v>
      </c>
      <c r="C11" s="260"/>
      <c r="D11" s="260"/>
      <c r="E11" s="260"/>
      <c r="F11" s="260"/>
      <c r="G11" s="260"/>
      <c r="H11" s="390"/>
      <c r="I11" s="390"/>
      <c r="J11" s="390"/>
      <c r="K11" s="390"/>
      <c r="L11" s="390"/>
      <c r="M11" s="389"/>
      <c r="N11" s="389"/>
      <c r="O11" s="389"/>
      <c r="P11" s="389"/>
      <c r="Q11" s="389"/>
      <c r="R11" s="262">
        <f>IF($A$11="Off","",IF('Tool interface'!$C$19=0,0,IF('Tool interface'!$C$18=0,0,IF('Tool interface'!$C$18=1,IF('Tool interface'!$C$19=1,Database!$D$121*'CBA - BIM level 1'!$E$2,IF('Tool interface'!$C$19=2,(Database!$D$121)*'CBA - BIM level 1'!$F$2,IF('Tool interface'!$C$19=3,(Database!$D$121)*'CBA - BIM level 1'!$G$2,IF('Tool interface'!$C$19=4,(Database!$D$121)*'CBA - BIM level 1'!$H$2,IF('Tool interface'!$C$19=5,(Database!$D$121)*'CBA - BIM level 1'!$I$2,""))))),IF('Tool interface'!$C$18=2,IF('Tool interface'!$C$19=1,Database!$D$121*'CBA - BIM level 1'!$F$2,IF('Tool interface'!$C$19=2,(Database!$D$121)*'CBA - BIM level 1'!$G$2,IF('Tool interface'!$C$19=3,(Database!$D$121)*'CBA - BIM level 1'!$H$2,IF('Tool interface'!$C$19=4,(Database!$D$121)*'CBA - BIM level 1'!$I$2,IF('Tool interface'!$C$19=5,(Database!$D$121)*'CBA - BIM level 1'!$J$2,""))))),IF('Tool interface'!$C$18=3,IF('Tool interface'!$C$19=1,Database!$D$121*'CBA - BIM level 1'!$G$2,IF('Tool interface'!$C$19=2,(Database!$D$121)*'CBA - BIM level 1'!$H$2,IF('Tool interface'!$C$19=3,(Database!$D$121)*'CBA - BIM level 1'!$I$2,IF('Tool interface'!$C$19=4,(Database!$D$121)*'CBA - BIM level 1'!$J$2,IF('Tool interface'!$C$19=5,(Database!$D$121)*'CBA - BIM level 1'!$K$2,""))))),IF('Tool interface'!$C$18=4,IF('Tool interface'!$C$19=1,Database!$D$121*'CBA - BIM level 1'!$H$2,IF('Tool interface'!$C$19=2,(Database!$D$121)*'CBA - BIM level 1'!$I$2,IF('Tool interface'!$C$19=3,(Database!$D$121)*'CBA - BIM level 1'!$J$2,IF('Tool interface'!$C$19=4,(Database!$D$121)*'CBA - BIM level 1'!$K$2,IF('Tool interface'!$C$19=5,(Database!$D$121)*'CBA - BIM level 1'!$L$2,""))))),IF('Tool interface'!$C$18=5,IF('Tool interface'!$C$19=1,Database!$D$121*'CBA - BIM level 1'!$I$2,IF('Tool interface'!$C$19=2,(Database!$D$121)*'CBA - BIM level 1'!$J$2,IF('Tool interface'!$C$19=3,(Database!$D$121)*'CBA - BIM level 1'!$K$2,IF('Tool interface'!$C$19=4,(Database!$D$121)*'CBA - BIM level 1'!$L$2,IF('Tool interface'!$C$19=5,(Database!$D$121)*'CBA - BIM level 1'!$M$2,""))))),IF('Tool interface'!$C$18=6,IF('Tool interface'!$C$19=1,Database!$D$121*'CBA - BIM level 1'!$J$2,IF('Tool interface'!$C$19=2,(Database!$D$121)*'CBA - BIM level 1'!$K$2,IF('Tool interface'!$C$19=3,(Database!$D$121)*'CBA - BIM level 1'!$L$2,IF('Tool interface'!$C$19=4,(Database!$D$121)*'CBA - BIM level 1'!$M$2,IF('Tool interface'!$C$19=5,(Database!$D$121)*'CBA - BIM level 1'!$N$2,""))))),IF('Tool interface'!$C$18=7,IF('Tool interface'!$C$19=1,Database!$D$121*'CBA - BIM level 1'!$K$2,IF('Tool interface'!$C$19=2,(Database!$D$121)*'CBA - BIM level 1'!$L$2,IF('Tool interface'!$C$19=3,(Database!$D$121)*'CBA - BIM level 1'!$M$2,IF('Tool interface'!$C$19=4,(Database!$D$121)*'CBA - BIM level 1'!$N$2,IF('Tool interface'!$C$19=5,(Database!$D$121)*'CBA - BIM level 1'!$O$2,""))))),IF('Tool interface'!$C$18=8,IF('Tool interface'!$C$19=1,Database!$D$121*'CBA - BIM level 1'!$L$2,IF('Tool interface'!$C$19=2,(Database!$D$121)*'CBA - BIM level 1'!$M$2,IF('Tool interface'!$C$19=3,(Database!$D$121)*'CBA - BIM level 1'!$N$2,IF('Tool interface'!$C$19=4,(Database!$D$121)*'CBA - BIM level 1'!$O$2,IF('Tool interface'!$C$19=5,(Database!$D$121)*'CBA - BIM level 1'!$P$2,""))))),IF('Tool interface'!$C$18=9,IF('Tool interface'!$C$19=1,Database!$D$121*'CBA - BIM level 1'!$M$2,IF('Tool interface'!$C$19=2,(Database!$D$121)*'CBA - BIM level 1'!$N$2,IF('Tool interface'!$C$19=3,(Database!$D$121)*'CBA - BIM level 1'!$O$2,IF('Tool interface'!$C$19=4,(Database!$D$121)*'CBA - BIM level 1'!$P$2,IF('Tool interface'!$C$19=5,(Database!$D$121)*'CBA - BIM level 1'!$Q$2,""))))),IF('Tool interface'!$C$18=10,IF('Tool interface'!$C$19=1,Database!$D$121*'CBA - BIM level 1'!$N$2,IF('Tool interface'!$C$19=2,(Database!$D$121)*'CBA - BIM level 1'!$O$2,IF('Tool interface'!$C$19=3,(Database!$D$121)*'CBA - BIM level 1'!$P$2,IF('Tool interface'!$C$19=4,(Database!$D$121)*'CBA - BIM level 1'!$Q$2,IF('Tool interface'!$C$19=5,(Database!$D$121)*'CBA - BIM level 1'!$R$2,""))))),"")))))))))))))</f>
        <v>0</v>
      </c>
      <c r="S11" s="262">
        <f t="shared" ref="S11:AK11" si="1">IF($A$11="Off","",R11+R11*$A$3)</f>
        <v>0</v>
      </c>
      <c r="T11" s="262">
        <f t="shared" si="1"/>
        <v>0</v>
      </c>
      <c r="U11" s="262">
        <f t="shared" si="1"/>
        <v>0</v>
      </c>
      <c r="V11" s="262">
        <f t="shared" si="1"/>
        <v>0</v>
      </c>
      <c r="W11" s="262">
        <f t="shared" si="1"/>
        <v>0</v>
      </c>
      <c r="X11" s="262">
        <f t="shared" si="1"/>
        <v>0</v>
      </c>
      <c r="Y11" s="262">
        <f t="shared" si="1"/>
        <v>0</v>
      </c>
      <c r="Z11" s="262">
        <f t="shared" si="1"/>
        <v>0</v>
      </c>
      <c r="AA11" s="262">
        <f t="shared" si="1"/>
        <v>0</v>
      </c>
      <c r="AB11" s="262">
        <f t="shared" si="1"/>
        <v>0</v>
      </c>
      <c r="AC11" s="262">
        <f t="shared" si="1"/>
        <v>0</v>
      </c>
      <c r="AD11" s="262">
        <f t="shared" si="1"/>
        <v>0</v>
      </c>
      <c r="AE11" s="262">
        <f t="shared" si="1"/>
        <v>0</v>
      </c>
      <c r="AF11" s="262">
        <f t="shared" si="1"/>
        <v>0</v>
      </c>
      <c r="AG11" s="262">
        <f t="shared" si="1"/>
        <v>0</v>
      </c>
      <c r="AH11" s="262">
        <f t="shared" si="1"/>
        <v>0</v>
      </c>
      <c r="AI11" s="262">
        <f t="shared" si="1"/>
        <v>0</v>
      </c>
      <c r="AJ11" s="262">
        <f t="shared" si="1"/>
        <v>0</v>
      </c>
      <c r="AK11" s="262">
        <f t="shared" si="1"/>
        <v>0</v>
      </c>
      <c r="AL11" s="247"/>
      <c r="AM11" s="247"/>
      <c r="AN11" s="247"/>
      <c r="AO11" s="247"/>
      <c r="AP11" s="247"/>
    </row>
    <row r="12" spans="1:42" ht="15" thickBot="1" x14ac:dyDescent="0.4">
      <c r="A12" s="476" t="s">
        <v>380</v>
      </c>
      <c r="B12" s="258" t="s">
        <v>428</v>
      </c>
      <c r="C12" s="260"/>
      <c r="D12" s="260"/>
      <c r="E12" s="260"/>
      <c r="F12" s="260"/>
      <c r="G12" s="260"/>
      <c r="H12" s="390"/>
      <c r="I12" s="390"/>
      <c r="J12" s="390"/>
      <c r="K12" s="390"/>
      <c r="L12" s="390"/>
      <c r="M12" s="389"/>
      <c r="N12" s="389"/>
      <c r="O12" s="389"/>
      <c r="P12" s="389"/>
      <c r="Q12" s="389"/>
      <c r="R12" s="262">
        <f>IF($A$12="Off","",IF('Tool interface'!$C$19=0,0,IF('Tool interface'!$C$18=0,0,IF('Tool interface'!$C$18=1,IF('Tool interface'!$C$19=1,Database!$D$133*'CBA - BIM level 1'!$E$2,IF('Tool interface'!$C$19=2,(Database!$D$133)*'CBA - BIM level 1'!$F$2,IF('Tool interface'!$C$19=3,(Database!$D$133)*'CBA - BIM level 1'!$G$2,IF('Tool interface'!$C$19=4,(Database!$D$133)*'CBA - BIM level 1'!$H$2,IF('Tool interface'!$C$19=5,(Database!$D$133)*'CBA - BIM level 1'!$I$2,""))))),IF('Tool interface'!$C$18=2,IF('Tool interface'!$C$19=1,Database!$D$133*'CBA - BIM level 1'!$F$2,IF('Tool interface'!$C$19=2,(Database!$D$133)*'CBA - BIM level 1'!$G$2,IF('Tool interface'!$C$19=3,(Database!$D$133)*'CBA - BIM level 1'!$H$2,IF('Tool interface'!$C$19=4,(Database!$D$133)*'CBA - BIM level 1'!$I$2,IF('Tool interface'!$C$19=5,(Database!$D$133)*'CBA - BIM level 1'!$J$2,""))))),IF('Tool interface'!$C$18=3,IF('Tool interface'!$C$19=1,Database!$D$133*'CBA - BIM level 1'!$G$2,IF('Tool interface'!$C$19=2,(Database!$D$133)*'CBA - BIM level 1'!$H$2,IF('Tool interface'!$C$19=3,(Database!$D$133)*'CBA - BIM level 1'!$I$2,IF('Tool interface'!$C$19=4,(Database!$D$133)*'CBA - BIM level 1'!$J$2,IF('Tool interface'!$C$19=5,(Database!$D$133)*'CBA - BIM level 1'!$K$2,""))))),IF('Tool interface'!$C$18=4,IF('Tool interface'!$C$19=1,Database!$D$133*'CBA - BIM level 1'!$H$2,IF('Tool interface'!$C$19=2,(Database!$D$133)*'CBA - BIM level 1'!$I$2,IF('Tool interface'!$C$19=3,(Database!$D$133)*'CBA - BIM level 1'!$J$2,IF('Tool interface'!$C$19=4,(Database!$D$133)*'CBA - BIM level 1'!$K$2,IF('Tool interface'!$C$19=5,(Database!$D$133)*'CBA - BIM level 1'!$L$2,""))))),IF('Tool interface'!$C$18=5,IF('Tool interface'!$C$19=1,Database!$D$133*'CBA - BIM level 1'!$I$2,IF('Tool interface'!$C$19=2,(Database!$D$133)*'CBA - BIM level 1'!$J$2,IF('Tool interface'!$C$19=3,(Database!$D$133)*'CBA - BIM level 1'!$K$2,IF('Tool interface'!$C$19=4,(Database!$D$133)*'CBA - BIM level 1'!$L$2,IF('Tool interface'!$C$19=5,(Database!$D$133)*'CBA - BIM level 1'!$M$2,""))))),IF('Tool interface'!$C$18=6,IF('Tool interface'!$C$19=1,Database!$D$133*'CBA - BIM level 1'!$J$2,IF('Tool interface'!$C$19=2,(Database!$D$133)*'CBA - BIM level 1'!$K$2,IF('Tool interface'!$C$19=3,(Database!$D$133)*'CBA - BIM level 1'!$L$2,IF('Tool interface'!$C$19=4,(Database!$D$133)*'CBA - BIM level 1'!$M$2,IF('Tool interface'!$C$19=5,(Database!$D$133)*'CBA - BIM level 1'!$N$2,""))))),IF('Tool interface'!$C$18=7,IF('Tool interface'!$C$19=1,Database!$D$133*'CBA - BIM level 1'!$K$2,IF('Tool interface'!$C$19=2,(Database!$D$133)*'CBA - BIM level 1'!$L$2,IF('Tool interface'!$C$19=3,(Database!$D$133)*'CBA - BIM level 1'!$M$2,IF('Tool interface'!$C$19=4,(Database!$D$133)*'CBA - BIM level 1'!$N$2,IF('Tool interface'!$C$19=5,(Database!$D$133)*'CBA - BIM level 1'!$O$2,""))))),IF('Tool interface'!$C$18=8,IF('Tool interface'!$C$19=1,Database!$D$133*'CBA - BIM level 1'!$L$2,IF('Tool interface'!$C$19=2,(Database!$D$133)*'CBA - BIM level 1'!$M$2,IF('Tool interface'!$C$19=3,(Database!$D$133)*'CBA - BIM level 1'!$N$2,IF('Tool interface'!$C$19=4,(Database!$D$133)*'CBA - BIM level 1'!$O$2,IF('Tool interface'!$C$19=5,(Database!$D$133)*'CBA - BIM level 1'!$P$2,""))))),IF('Tool interface'!$C$18=9,IF('Tool interface'!$C$19=1,Database!$D$133*'CBA - BIM level 1'!$M$2,IF('Tool interface'!$C$19=2,(Database!$D$133)*'CBA - BIM level 1'!$N$2,IF('Tool interface'!$C$19=3,(Database!$D$133)*'CBA - BIM level 1'!$O$2,IF('Tool interface'!$C$19=4,(Database!$D$133)*'CBA - BIM level 1'!$P$2,IF('Tool interface'!$C$19=5,(Database!$D$133)*'CBA - BIM level 1'!$Q$2,""))))),IF('Tool interface'!$C$18=10,IF('Tool interface'!$C$19=1,Database!$D$133*'CBA - BIM level 1'!$N$2,IF('Tool interface'!$C$19=2,(Database!$D$133)*'CBA - BIM level 1'!$O$2,IF('Tool interface'!$C$19=3,(Database!$D$133)*'CBA - BIM level 1'!$P$2,IF('Tool interface'!$C$19=4,(Database!$D$133)*'CBA - BIM level 1'!$Q$2,IF('Tool interface'!$C$19=5,(Database!$D$133)*'CBA - BIM level 1'!$R$2,""))))),"")))))))))))))</f>
        <v>0</v>
      </c>
      <c r="S12" s="262">
        <f t="shared" ref="S12:AK12" si="2">IF($A$12="Off","",R12+R12*$A$3)</f>
        <v>0</v>
      </c>
      <c r="T12" s="262">
        <f t="shared" si="2"/>
        <v>0</v>
      </c>
      <c r="U12" s="262">
        <f t="shared" si="2"/>
        <v>0</v>
      </c>
      <c r="V12" s="262">
        <f t="shared" si="2"/>
        <v>0</v>
      </c>
      <c r="W12" s="262">
        <f t="shared" si="2"/>
        <v>0</v>
      </c>
      <c r="X12" s="262">
        <f t="shared" si="2"/>
        <v>0</v>
      </c>
      <c r="Y12" s="262">
        <f t="shared" si="2"/>
        <v>0</v>
      </c>
      <c r="Z12" s="262">
        <f t="shared" si="2"/>
        <v>0</v>
      </c>
      <c r="AA12" s="262">
        <f t="shared" si="2"/>
        <v>0</v>
      </c>
      <c r="AB12" s="262">
        <f t="shared" si="2"/>
        <v>0</v>
      </c>
      <c r="AC12" s="262">
        <f t="shared" si="2"/>
        <v>0</v>
      </c>
      <c r="AD12" s="262">
        <f t="shared" si="2"/>
        <v>0</v>
      </c>
      <c r="AE12" s="262">
        <f t="shared" si="2"/>
        <v>0</v>
      </c>
      <c r="AF12" s="262">
        <f t="shared" si="2"/>
        <v>0</v>
      </c>
      <c r="AG12" s="262">
        <f t="shared" si="2"/>
        <v>0</v>
      </c>
      <c r="AH12" s="262">
        <f t="shared" si="2"/>
        <v>0</v>
      </c>
      <c r="AI12" s="262">
        <f t="shared" si="2"/>
        <v>0</v>
      </c>
      <c r="AJ12" s="262">
        <f t="shared" si="2"/>
        <v>0</v>
      </c>
      <c r="AK12" s="262">
        <f t="shared" si="2"/>
        <v>0</v>
      </c>
      <c r="AL12" s="247"/>
      <c r="AM12" s="247"/>
      <c r="AN12" s="247"/>
      <c r="AO12" s="247"/>
      <c r="AP12" s="247"/>
    </row>
    <row r="13" spans="1:42" ht="15" thickBot="1" x14ac:dyDescent="0.4">
      <c r="A13" s="476" t="s">
        <v>380</v>
      </c>
      <c r="B13" s="258" t="s">
        <v>429</v>
      </c>
      <c r="C13" s="260"/>
      <c r="D13" s="260"/>
      <c r="E13" s="260"/>
      <c r="F13" s="260"/>
      <c r="G13" s="260"/>
      <c r="H13" s="386">
        <f>IF($A$13="Off","",IF('Tool interface'!$C$19=0,0,IF('Tool interface'!$C$18=0,0,IF('Tool interface'!$C$18&gt;=1,IF('Tool interface'!$C$19=1,(Database!$D$139/'Tool interface'!$C$18)*'CBA - BIM level 1'!$D$2,IF('Tool interface'!$C$19=2,(Database!$D$139/'Tool interface'!$C$18)*'CBA - BIM level 1'!$E$2,IF('Tool interface'!$C$19=3,(Database!$D$139/'Tool interface'!$C$18)*'CBA - BIM level 1'!$F$2,IF('Tool interface'!$C$19=4,(Database!$D$139/'Tool interface'!$C$18)*'CBA - BIM level 1'!$G$2,IF('Tool interface'!$C$19=5,(Database!$D$139/'Tool interface'!$C$18)*'CBA - BIM level 1'!$H$2,"")))))))))</f>
        <v>0</v>
      </c>
      <c r="I13" s="386" t="str">
        <f>IF($A$13="Off","",IF('Tool interface'!$C$18&gt;=2,(H13+$A$3*H13),""))</f>
        <v/>
      </c>
      <c r="J13" s="386" t="str">
        <f>IF($A$13="Off","",IF('Tool interface'!$C$18&gt;=3,(I13+$A$3*I13),""))</f>
        <v/>
      </c>
      <c r="K13" s="386" t="str">
        <f>IF($A$13="Off","",IF('Tool interface'!$C$18&gt;=4,(J13+$A$3*J13),""))</f>
        <v/>
      </c>
      <c r="L13" s="386" t="str">
        <f>IF($A$13="Off","",IF('Tool interface'!$C$18&gt;=5,(K13+$A$3*K13),""))</f>
        <v/>
      </c>
      <c r="M13" s="386" t="str">
        <f>IF($A$13="Off","",IF('Tool interface'!$C$18&gt;=6,(L13+$A$3*L13),""))</f>
        <v/>
      </c>
      <c r="N13" s="386" t="str">
        <f>IF($A$13="Off","",IF('Tool interface'!$C$18&gt;=7,(M13+$A$3*M13),""))</f>
        <v/>
      </c>
      <c r="O13" s="386" t="str">
        <f>IF($A$13="Off","",IF('Tool interface'!$C$18&gt;=8,(N13+$A$3*N13),""))</f>
        <v/>
      </c>
      <c r="P13" s="386" t="str">
        <f>IF($A$13="Off","",IF('Tool interface'!$C$18&gt;=9,(O13+$A$3*O13),""))</f>
        <v/>
      </c>
      <c r="Q13" s="386" t="str">
        <f>IF($A$13="Off","",IF('Tool interface'!$C$18&gt;=10,(P13+$A$3*P13),""))</f>
        <v/>
      </c>
      <c r="R13" s="387"/>
      <c r="S13" s="387"/>
      <c r="T13" s="387"/>
      <c r="U13" s="387"/>
      <c r="V13" s="387"/>
      <c r="W13" s="387"/>
      <c r="X13" s="387"/>
      <c r="Y13" s="387"/>
      <c r="Z13" s="387"/>
      <c r="AA13" s="387"/>
      <c r="AB13" s="387"/>
      <c r="AC13" s="387"/>
      <c r="AD13" s="387"/>
      <c r="AE13" s="387"/>
      <c r="AF13" s="387"/>
      <c r="AG13" s="387"/>
      <c r="AH13" s="387"/>
      <c r="AI13" s="387"/>
      <c r="AJ13" s="387"/>
      <c r="AK13" s="387"/>
      <c r="AL13" s="247"/>
      <c r="AM13" s="247"/>
      <c r="AN13" s="247"/>
      <c r="AO13" s="247"/>
      <c r="AP13" s="247"/>
    </row>
    <row r="14" spans="1:42" ht="15.5" thickBot="1" x14ac:dyDescent="0.45">
      <c r="A14" s="476" t="s">
        <v>380</v>
      </c>
      <c r="B14" s="258" t="s">
        <v>535</v>
      </c>
      <c r="C14" s="260"/>
      <c r="D14" s="260"/>
      <c r="E14" s="260"/>
      <c r="F14" s="260"/>
      <c r="G14" s="260"/>
      <c r="H14" s="386">
        <f>IF($A$14="Off","",IF('Tool interface'!$C$19=0,0,IF('Tool interface'!$C$18=0,0,IF('Tool interface'!$C$18&gt;=1,IF('Tool interface'!$C$19=1,(Database!$D$144/'Tool interface'!$C$18)*'CBA - BIM level 1'!$D$2,IF('Tool interface'!$C$19=2,(Database!$D$144/'Tool interface'!$C$18)*'CBA - BIM level 1'!$E$2,IF('Tool interface'!$C$19=3,(Database!$D$144/'Tool interface'!$C$18)*'CBA - BIM level 1'!$F$2,IF('Tool interface'!$C$19=4,(Database!$D$144/'Tool interface'!$C$18)*'CBA - BIM level 1'!$G$2,IF('Tool interface'!$C$19=5,(Database!$D$144/'Tool interface'!$C$18)*'CBA - BIM level 1'!$H$2,"")))))))))</f>
        <v>0</v>
      </c>
      <c r="I14" s="386" t="str">
        <f>IF($A$14="Off","",IF('Tool interface'!$C$18&gt;=2,(H14+$A$3*H14),""))</f>
        <v/>
      </c>
      <c r="J14" s="386" t="str">
        <f>IF($A$14="Off","",IF('Tool interface'!$C$18&gt;=3,(I14+$A$3*I14),""))</f>
        <v/>
      </c>
      <c r="K14" s="386" t="str">
        <f>IF($A$14="Off","",IF('Tool interface'!$C$18&gt;=4,(J14+$A$3*J14),""))</f>
        <v/>
      </c>
      <c r="L14" s="386" t="str">
        <f>IF($A$14="Off","",IF('Tool interface'!$C$18&gt;=5,(K14+$A$3*K14),""))</f>
        <v/>
      </c>
      <c r="M14" s="386" t="str">
        <f>IF($A$14="Off","",IF('Tool interface'!$C$18&gt;=6,(L14+$A$3*L14),""))</f>
        <v/>
      </c>
      <c r="N14" s="386" t="str">
        <f>IF($A$14="Off","",IF('Tool interface'!$C$18&gt;=7,(M14+$A$3*M14),""))</f>
        <v/>
      </c>
      <c r="O14" s="386" t="str">
        <f>IF($A$14="Off","",IF('Tool interface'!$C$18&gt;=8,(N14+$A$3*N14),""))</f>
        <v/>
      </c>
      <c r="P14" s="386" t="str">
        <f>IF($A$14="Off","",IF('Tool interface'!$C$18&gt;=9,(O14+$A$3*O14),""))</f>
        <v/>
      </c>
      <c r="Q14" s="386" t="str">
        <f>IF($A$14="Off","",IF('Tool interface'!$C$18&gt;=10,(P14+$A$3*P14),""))</f>
        <v/>
      </c>
      <c r="R14" s="387"/>
      <c r="S14" s="387"/>
      <c r="T14" s="387"/>
      <c r="U14" s="387"/>
      <c r="V14" s="387"/>
      <c r="W14" s="387"/>
      <c r="X14" s="387"/>
      <c r="Y14" s="387"/>
      <c r="Z14" s="387"/>
      <c r="AA14" s="387"/>
      <c r="AB14" s="387"/>
      <c r="AC14" s="387"/>
      <c r="AD14" s="387"/>
      <c r="AE14" s="387"/>
      <c r="AF14" s="387"/>
      <c r="AG14" s="387"/>
      <c r="AH14" s="387"/>
      <c r="AI14" s="387"/>
      <c r="AJ14" s="387"/>
      <c r="AK14" s="387"/>
      <c r="AL14" s="247"/>
      <c r="AM14" s="247"/>
      <c r="AN14" s="247"/>
      <c r="AO14" s="247"/>
      <c r="AP14" s="247"/>
    </row>
    <row r="15" spans="1:42" ht="15" thickBot="1" x14ac:dyDescent="0.4">
      <c r="A15" s="638"/>
      <c r="B15" s="391" t="s">
        <v>430</v>
      </c>
      <c r="C15" s="392">
        <f t="shared" ref="C15:AK15" si="3">+SUM(C7:C14)</f>
        <v>0</v>
      </c>
      <c r="D15" s="392">
        <f t="shared" si="3"/>
        <v>0</v>
      </c>
      <c r="E15" s="392">
        <f t="shared" si="3"/>
        <v>0</v>
      </c>
      <c r="F15" s="392">
        <f t="shared" si="3"/>
        <v>0</v>
      </c>
      <c r="G15" s="392">
        <f t="shared" si="3"/>
        <v>0</v>
      </c>
      <c r="H15" s="392">
        <f t="shared" si="3"/>
        <v>0</v>
      </c>
      <c r="I15" s="392">
        <f t="shared" si="3"/>
        <v>0</v>
      </c>
      <c r="J15" s="392">
        <f t="shared" si="3"/>
        <v>0</v>
      </c>
      <c r="K15" s="392">
        <f t="shared" si="3"/>
        <v>0</v>
      </c>
      <c r="L15" s="392">
        <f t="shared" si="3"/>
        <v>0</v>
      </c>
      <c r="M15" s="392">
        <f t="shared" si="3"/>
        <v>0</v>
      </c>
      <c r="N15" s="392">
        <f t="shared" si="3"/>
        <v>0</v>
      </c>
      <c r="O15" s="392">
        <f t="shared" si="3"/>
        <v>0</v>
      </c>
      <c r="P15" s="392">
        <f t="shared" si="3"/>
        <v>0</v>
      </c>
      <c r="Q15" s="392">
        <f t="shared" si="3"/>
        <v>0</v>
      </c>
      <c r="R15" s="392">
        <f t="shared" si="3"/>
        <v>0</v>
      </c>
      <c r="S15" s="392">
        <f t="shared" si="3"/>
        <v>0</v>
      </c>
      <c r="T15" s="392">
        <f t="shared" si="3"/>
        <v>0</v>
      </c>
      <c r="U15" s="392">
        <f t="shared" si="3"/>
        <v>0</v>
      </c>
      <c r="V15" s="392">
        <f t="shared" si="3"/>
        <v>0</v>
      </c>
      <c r="W15" s="392">
        <f t="shared" si="3"/>
        <v>0</v>
      </c>
      <c r="X15" s="392">
        <f t="shared" si="3"/>
        <v>0</v>
      </c>
      <c r="Y15" s="392">
        <f t="shared" si="3"/>
        <v>0</v>
      </c>
      <c r="Z15" s="392">
        <f t="shared" si="3"/>
        <v>0</v>
      </c>
      <c r="AA15" s="392">
        <f t="shared" si="3"/>
        <v>0</v>
      </c>
      <c r="AB15" s="392">
        <f t="shared" si="3"/>
        <v>0</v>
      </c>
      <c r="AC15" s="392">
        <f t="shared" si="3"/>
        <v>0</v>
      </c>
      <c r="AD15" s="392">
        <f t="shared" si="3"/>
        <v>0</v>
      </c>
      <c r="AE15" s="392">
        <f t="shared" si="3"/>
        <v>0</v>
      </c>
      <c r="AF15" s="392">
        <f t="shared" si="3"/>
        <v>0</v>
      </c>
      <c r="AG15" s="392">
        <f t="shared" si="3"/>
        <v>0</v>
      </c>
      <c r="AH15" s="392">
        <f t="shared" si="3"/>
        <v>0</v>
      </c>
      <c r="AI15" s="392">
        <f t="shared" si="3"/>
        <v>0</v>
      </c>
      <c r="AJ15" s="392">
        <f t="shared" si="3"/>
        <v>0</v>
      </c>
      <c r="AK15" s="392">
        <f t="shared" si="3"/>
        <v>0</v>
      </c>
      <c r="AL15" s="247"/>
      <c r="AM15" s="247"/>
      <c r="AN15" s="247"/>
      <c r="AO15" s="247"/>
      <c r="AP15" s="247"/>
    </row>
    <row r="16" spans="1:42" ht="15" customHeight="1" thickBot="1" x14ac:dyDescent="0.4">
      <c r="A16" s="639"/>
      <c r="B16" s="393" t="s">
        <v>431</v>
      </c>
      <c r="C16" s="392">
        <f>+C15</f>
        <v>0</v>
      </c>
      <c r="D16" s="392">
        <f t="shared" ref="D16" si="4">+D15</f>
        <v>0</v>
      </c>
      <c r="E16" s="392" t="str">
        <f t="shared" ref="E16:AK16" si="5">+IF(E15&lt;&gt;0,E15,"")</f>
        <v/>
      </c>
      <c r="F16" s="392" t="str">
        <f t="shared" si="5"/>
        <v/>
      </c>
      <c r="G16" s="392" t="str">
        <f t="shared" si="5"/>
        <v/>
      </c>
      <c r="H16" s="392" t="str">
        <f t="shared" si="5"/>
        <v/>
      </c>
      <c r="I16" s="392" t="str">
        <f t="shared" si="5"/>
        <v/>
      </c>
      <c r="J16" s="392" t="str">
        <f t="shared" si="5"/>
        <v/>
      </c>
      <c r="K16" s="392" t="str">
        <f t="shared" si="5"/>
        <v/>
      </c>
      <c r="L16" s="392" t="str">
        <f t="shared" si="5"/>
        <v/>
      </c>
      <c r="M16" s="392" t="str">
        <f t="shared" si="5"/>
        <v/>
      </c>
      <c r="N16" s="392" t="str">
        <f t="shared" si="5"/>
        <v/>
      </c>
      <c r="O16" s="392" t="str">
        <f t="shared" si="5"/>
        <v/>
      </c>
      <c r="P16" s="392" t="str">
        <f t="shared" si="5"/>
        <v/>
      </c>
      <c r="Q16" s="392" t="str">
        <f t="shared" si="5"/>
        <v/>
      </c>
      <c r="R16" s="392" t="str">
        <f t="shared" si="5"/>
        <v/>
      </c>
      <c r="S16" s="392" t="str">
        <f t="shared" si="5"/>
        <v/>
      </c>
      <c r="T16" s="392" t="str">
        <f t="shared" si="5"/>
        <v/>
      </c>
      <c r="U16" s="392" t="str">
        <f t="shared" si="5"/>
        <v/>
      </c>
      <c r="V16" s="392" t="str">
        <f t="shared" si="5"/>
        <v/>
      </c>
      <c r="W16" s="392" t="str">
        <f t="shared" si="5"/>
        <v/>
      </c>
      <c r="X16" s="392" t="str">
        <f t="shared" si="5"/>
        <v/>
      </c>
      <c r="Y16" s="392" t="str">
        <f t="shared" si="5"/>
        <v/>
      </c>
      <c r="Z16" s="392" t="str">
        <f t="shared" si="5"/>
        <v/>
      </c>
      <c r="AA16" s="392" t="str">
        <f t="shared" si="5"/>
        <v/>
      </c>
      <c r="AB16" s="392" t="str">
        <f t="shared" si="5"/>
        <v/>
      </c>
      <c r="AC16" s="392" t="str">
        <f t="shared" si="5"/>
        <v/>
      </c>
      <c r="AD16" s="392" t="str">
        <f t="shared" si="5"/>
        <v/>
      </c>
      <c r="AE16" s="392" t="str">
        <f t="shared" si="5"/>
        <v/>
      </c>
      <c r="AF16" s="392" t="str">
        <f t="shared" si="5"/>
        <v/>
      </c>
      <c r="AG16" s="392" t="str">
        <f t="shared" si="5"/>
        <v/>
      </c>
      <c r="AH16" s="392" t="str">
        <f t="shared" si="5"/>
        <v/>
      </c>
      <c r="AI16" s="392" t="str">
        <f t="shared" si="5"/>
        <v/>
      </c>
      <c r="AJ16" s="392" t="str">
        <f t="shared" si="5"/>
        <v/>
      </c>
      <c r="AK16" s="392" t="str">
        <f t="shared" si="5"/>
        <v/>
      </c>
      <c r="AL16" s="247"/>
      <c r="AM16" s="247"/>
      <c r="AN16" s="247"/>
      <c r="AO16" s="247"/>
      <c r="AP16" s="247"/>
    </row>
    <row r="17" spans="1:42" ht="27.75" customHeight="1" thickBot="1" x14ac:dyDescent="0.4">
      <c r="A17" s="639"/>
      <c r="B17" s="394" t="s">
        <v>432</v>
      </c>
      <c r="C17" s="395">
        <f>IF(C16&lt;&gt;"",C16,)</f>
        <v>0</v>
      </c>
      <c r="D17" s="395">
        <f>+IF('Tool interface'!$C$19=1,'CBA - BIM level 1'!H16,'CBA - BIM level 1'!D16)</f>
        <v>0</v>
      </c>
      <c r="E17" s="395">
        <f>IF(E16&lt;&gt;"",E16,IF('Tool interface'!$C$19=2,'CBA - BIM level 1'!$H$16,IF(AND('Tool interface'!$C$19=1,'Tool interface'!$C$18=1),R16,IF(AND('Tool interface'!$C$19=1,'Tool interface'!$C$18&gt;1),I16,))))</f>
        <v>0</v>
      </c>
      <c r="F17" s="395">
        <f>IF(F16&lt;&gt;"",F16,IF('Tool interface'!$C$19=3,'CBA - BIM level 1'!$H$16,IF(AND('Tool interface'!$C$19=2,'Tool interface'!$C$18=1),$R$16,IF(AND('Tool interface'!$C$19=2,'Tool interface'!$C$18&gt;1),$I$16,IF(AND('Tool interface'!$C$19=1,'Tool interface'!$C$18=1),$S$16,IF(AND('Tool interface'!$C$19=1,'Tool interface'!$C$18=2),$R$16,IF(AND('Tool interface'!$C$19=1,'Tool interface'!$C$18&gt;2),$J$16,)))))))</f>
        <v>0</v>
      </c>
      <c r="G17" s="395">
        <f>IF(G16&lt;&gt;"",G16,IF('Tool interface'!$C$19=4,$H$16,IF(AND('Tool interface'!$C$19=3,'Tool interface'!$C$18=1),$R$16,IF(AND('Tool interface'!$C$19=3,'Tool interface'!$C$18&gt;1),$I$16,IF(AND('Tool interface'!$C$19=2,'Tool interface'!$C$18=1),$S$16,IF(AND('Tool interface'!$C$19=2,'Tool interface'!$C$18=2),$R$16,IF(AND('Tool interface'!$C$19=2,'Tool interface'!$C$18&gt;=3),$J$16,IF(AND('Tool interface'!$C$19=1,'Tool interface'!$C$18=1),$T$16,IF(AND('Tool interface'!$C$19=1,'Tool interface'!$C$18=2),$S$16,IF(AND('Tool interface'!$C$19=1,'Tool interface'!$C$18=3),$R$16,IF(AND('Tool interface'!$C$19=1,'Tool interface'!$C$18&gt;3),$K$16,)))))))))))</f>
        <v>0</v>
      </c>
      <c r="H17" s="395">
        <f>+IF('Tool interface'!$C$19=5,'CBA - BIM level 1'!$H$16,IF(AND('Tool interface'!$C$19=4,'Tool interface'!$C$18=1),'CBA - BIM level 1'!$R$16,IF(AND('Tool interface'!$C$19=4,'Tool interface'!$C$18&gt;1),'CBA - BIM level 1'!$I$16,IF(AND('Tool interface'!$C$19=3,'Tool interface'!$C$18=1),'CBA - BIM level 1'!$S$16,IF(AND('Tool interface'!$C$19=3,'Tool interface'!$C$18=2),'CBA - BIM level 1'!$R$16,IF(AND('Tool interface'!$C$19=3,'Tool interface'!$C$18&gt;=3),'CBA - BIM level 1'!$J$16,IF(AND('Tool interface'!$C$19=2,'Tool interface'!$C$18=1),'CBA - BIM level 1'!$T$16,IF(AND('Tool interface'!$C$19=2,'Tool interface'!$C$18=2),'CBA - BIM level 1'!$S$16,IF(AND('Tool interface'!$C$19=2,'Tool interface'!$C$18=3),'CBA - BIM level 1'!$R$16,IF(AND('Tool interface'!$C$19=2,'Tool interface'!$C$18&gt;3),'CBA - BIM level 1'!$K$16,IF(AND('Tool interface'!$C$19=1,'Tool interface'!$C$18=1),'CBA - BIM level 1'!$U$16,IF(AND('Tool interface'!$C$19=1,'Tool interface'!$C$18=2),'CBA - BIM level 1'!$T$16,IF(AND('Tool interface'!$C$19=1,'Tool interface'!$C$18=3),'CBA - BIM level 1'!$S$16,IF(AND('Tool interface'!$C$19=1,'Tool interface'!$C$18=4),'CBA - BIM level 1'!$R$16,IF(AND('Tool interface'!$C$19=1,'Tool interface'!$C$18&gt;4),'CBA - BIM level 1'!$L$16,)))))))))))))))</f>
        <v>0</v>
      </c>
      <c r="I17" s="395">
        <f>+IF(AND('Tool interface'!$C$19=5,'Tool interface'!$C$18=1),'CBA - BIM level 1'!$R$16,IF(AND('Tool interface'!$C$19=5,'Tool interface'!$C$18&gt;=2),'CBA - BIM level 1'!$I$16,IF(AND('Tool interface'!$C$19=4,'Tool interface'!$C$18=1),'CBA - BIM level 1'!$S$16,IF(AND('Tool interface'!$C$19=4,'Tool interface'!$C$18=2),'CBA - BIM level 1'!$R$16,IF(AND('Tool interface'!$C$19=4,'Tool interface'!$C$18&gt;=3),'CBA - BIM level 1'!$J$16,IF(AND('Tool interface'!$C$19=3,'Tool interface'!$C$18=1),'CBA - BIM level 1'!$T$16,IF(AND('Tool interface'!$C$19=3,'Tool interface'!$C$18=2),'CBA - BIM level 1'!$S$16,IF(AND('Tool interface'!$C$19=3,'Tool interface'!$C$18=3),'CBA - BIM level 1'!$R$16,IF(AND('Tool interface'!$C$19=3,'Tool interface'!$C$18&gt;=4),'CBA - BIM level 1'!$K$16,IF(AND('Tool interface'!$C$19=2,'Tool interface'!$C$18=1),'CBA - BIM level 1'!$U$16,IF(AND('Tool interface'!$C$19=2,'Tool interface'!$C$18=2),'CBA - BIM level 1'!$T$16,IF(AND('Tool interface'!$C$19=2,'Tool interface'!$C$18=3),'CBA - BIM level 1'!$S$16,IF(AND('Tool interface'!$C$19=2,'Tool interface'!$C$18=4),'CBA - BIM level 1'!$R$16,IF(AND('Tool interface'!$C$19=2,'Tool interface'!$C$18&gt;=5),'CBA - BIM level 1'!$L$16,IF(AND('Tool interface'!$C$19=1,'Tool interface'!$C$18=1),'CBA - BIM level 1'!$V$16,IF(AND('Tool interface'!$C$19=1,'Tool interface'!$C$18=2),'CBA - BIM level 1'!$U$16,IF(AND('Tool interface'!$C$19=1,'Tool interface'!$C$18=3),'CBA - BIM level 1'!$T$16,IF(AND('Tool interface'!$C$19=1,'Tool interface'!$C$18=4),'CBA - BIM level 1'!$S$16,IF(AND('Tool interface'!$C$19=1,'Tool interface'!$C$18=5),'CBA - BIM level 1'!$R$16,IF(AND('Tool interface'!$C$19=1,'Tool interface'!$C$18&gt;=6),'CBA - BIM level 1'!$M$16,))))))))))))))))))))</f>
        <v>0</v>
      </c>
      <c r="J17" s="395">
        <f>+IF(AND('Tool interface'!$C$19=5,'Tool interface'!$C$18=1),'CBA - BIM level 1'!S16,IF(AND('Tool interface'!$C$19=5,'Tool interface'!$C$18=2),'CBA - BIM level 1'!R16,IF(AND('Tool interface'!$C$19=5,'Tool interface'!$C$18&gt;=3),J16,IF(AND('Tool interface'!$C$19=4,'Tool interface'!$C$18=1),'CBA - BIM level 1'!T16,IF(AND('Tool interface'!$C$19=4,'Tool interface'!$C$18=2),'CBA - BIM level 1'!S16,IF(AND('Tool interface'!$C$19=4,'Tool interface'!$C$18=3),'CBA - BIM level 1'!R16,IF(AND('Tool interface'!$C$19=4,'Tool interface'!$C$18&gt;=4),K16,IF(AND('Tool interface'!$C$19=3,'Tool interface'!$C$18=1),'CBA - BIM level 1'!U16,IF(AND('Tool interface'!$C$19=3,'Tool interface'!$C$18=2),'CBA - BIM level 1'!T16,IF(AND('Tool interface'!$C$19=3,'Tool interface'!$C$18=3),'CBA - BIM level 1'!S16,IF(AND('Tool interface'!$C$19=3,'Tool interface'!$C$18=4),'CBA - BIM level 1'!R16,IF(AND('Tool interface'!$C$19=3,'Tool interface'!$C$18&gt;=5),L16,IF(AND('Tool interface'!$C$19=2,'Tool interface'!$C$18=1),'CBA - BIM level 1'!V16,IF(AND('Tool interface'!$C$19=2,'Tool interface'!$C$18=2),'CBA - BIM level 1'!U16,IF(AND('Tool interface'!$C$19=2,'Tool interface'!$C$18=3),'CBA - BIM level 1'!T16,IF(AND('Tool interface'!$C$19=2,'Tool interface'!$C$18=4),'CBA - BIM level 1'!S16,IF(AND('Tool interface'!$C$19=2,'Tool interface'!$C$18=5),'CBA - BIM level 1'!R16,IF(AND('Tool interface'!$C$19=2,'Tool interface'!$C$18&gt;=6),M16,IF(AND('Tool interface'!$C$19=1,'Tool interface'!$C$18=1),'CBA - BIM level 1'!W16,IF(AND('Tool interface'!$C$19=1,'Tool interface'!$C$18=2),'CBA - BIM level 1'!V16,IF(AND('Tool interface'!$C$19=1,'Tool interface'!$C$18=3),'CBA - BIM level 1'!U16,IF(AND('Tool interface'!$C$19=1,'Tool interface'!$C$18=4),'CBA - BIM level 1'!T16,IF(AND('Tool interface'!$C$19=1,'Tool interface'!$C$18=5),'CBA - BIM level 1'!S16,IF(AND('Tool interface'!$C$19=1,'Tool interface'!$C$18=6),R16,IF(AND('Tool interface'!$C$19=1,'Tool interface'!$C$18&gt;=7),N16,)))))))))))))))))))))))))</f>
        <v>0</v>
      </c>
      <c r="K17" s="395">
        <f>+IF(AND('Tool interface'!$C$19=5,'Tool interface'!$C$18=1),'CBA - BIM level 1'!T16,IF(AND('Tool interface'!$C$19=5,'Tool interface'!$C$18=2),'CBA - BIM level 1'!S16,IF(AND('Tool interface'!$C$19=5,'Tool interface'!$C$18=3),R16,IF(AND('Tool interface'!$C$19=5,'Tool interface'!$C$18&gt;=4),K16,IF(AND('Tool interface'!$C$19=4,'Tool interface'!$C$18=1),'CBA - BIM level 1'!U16,IF(AND('Tool interface'!$C$19=4,'Tool interface'!$C$18=2),'CBA - BIM level 1'!T16,IF(AND('Tool interface'!$C$19=4,'Tool interface'!$C$18=3),'CBA - BIM level 1'!S16,IF(AND('Tool interface'!$C$19=4,'Tool interface'!$C$18=4),R16,IF(AND('Tool interface'!$C$19=4,'Tool interface'!$C$18&gt;=5),L$16,IF(AND('Tool interface'!$C$19=3,'Tool interface'!$C$18=1),'CBA - BIM level 1'!V16,IF(AND('Tool interface'!$C$19=3,'Tool interface'!$C$18=2),'CBA - BIM level 1'!U16,IF(AND('Tool interface'!$C$19=3,'Tool interface'!$C$18=3),'CBA - BIM level 1'!T16,IF(AND('Tool interface'!$C$19=3,'Tool interface'!$C$18=4),'CBA - BIM level 1'!S16,IF(AND('Tool interface'!$C$19=3,'Tool interface'!$C$18=5),R16,IF(AND('Tool interface'!$C$19=3,'Tool interface'!$C$18&gt;=6),M16,IF(AND('Tool interface'!$C$19=2,'Tool interface'!$C$18=1),'CBA - BIM level 1'!W16,IF(AND('Tool interface'!$C$19=2,'Tool interface'!$C$18=2),'CBA - BIM level 1'!V16,IF(AND('Tool interface'!$C$19=2,'Tool interface'!$C$18=3),'CBA - BIM level 1'!U16,IF(AND('Tool interface'!$C$19=2,'Tool interface'!$C$18=4),'CBA - BIM level 1'!T16,IF(AND('Tool interface'!$C$19=2,'Tool interface'!$C$18=5),'CBA - BIM level 1'!S16,IF(AND('Tool interface'!$C$19=2,'Tool interface'!$C$18=6),R16,IF(AND('Tool interface'!$C$19=2,'Tool interface'!$C$18&gt;=7),N16,IF(AND('Tool interface'!$C$19=1,'Tool interface'!$C$18=1),'CBA - BIM level 1'!X16,IF(AND('Tool interface'!$C$19=1,'Tool interface'!$C$18=2),'CBA - BIM level 1'!W16,IF(AND('Tool interface'!$C$19=1,'Tool interface'!$C$18=3),'CBA - BIM level 1'!V16,IF(AND('Tool interface'!$C$19=1,'Tool interface'!$C$18=4),'CBA - BIM level 1'!U16,IF(AND('Tool interface'!$C$19=1,'Tool interface'!$C$18=5),'CBA - BIM level 1'!T16,IF(AND('Tool interface'!$C$19=1,'Tool interface'!$C$18=6),S16,IF(AND('Tool interface'!$C$19=1,'Tool interface'!$C$18=7),R16,IF(AND('Tool interface'!$C$19=1,'Tool interface'!$C$18&gt;=8),O16,))))))))))))))))))))))))))))))</f>
        <v>0</v>
      </c>
      <c r="L17" s="395">
        <f>+IF(AND('Tool interface'!$C$19=5,'Tool interface'!$C$18=1),'CBA - BIM level 1'!U16,IF(AND('Tool interface'!$C$19=5,'Tool interface'!$C$18=2),'CBA - BIM level 1'!T16,IF(AND('Tool interface'!$C$19=5,'Tool interface'!$C$18=3),S16,IF(AND('Tool interface'!$C$19=5,'Tool interface'!$C$18=4),R16,IF(AND('Tool interface'!$C$19=5,'Tool interface'!$C$18&gt;=5),L16,IF(AND('Tool interface'!$C$19=4,'Tool interface'!$C$18=1),'CBA - BIM level 1'!V16,IF(AND('Tool interface'!$C$19=4,'Tool interface'!$C$18=2),'CBA - BIM level 1'!U16,IF(AND('Tool interface'!$C$19=4,'Tool interface'!$C$18=3),'CBA - BIM level 1'!T16,IF(AND('Tool interface'!$C$19=4,'Tool interface'!$C$18=4),S16,IF(AND('Tool interface'!$C$19=4,'Tool interface'!$C$18=5),R16,IF(AND('Tool interface'!$C$19=4,'Tool interface'!$C$18&gt;=6),M16,IF(AND('Tool interface'!$C$19=3,'Tool interface'!$C$18=1),'CBA - BIM level 1'!W16,IF(AND('Tool interface'!$C$19=3,'Tool interface'!$C$18=2),'CBA - BIM level 1'!V16,IF(AND('Tool interface'!$C$19=3,'Tool interface'!$C$18=3),'CBA - BIM level 1'!U16,IF(AND('Tool interface'!$C$19=3,'Tool interface'!$C$18=4),'CBA - BIM level 1'!T16,IF(AND('Tool interface'!$C$19=3,'Tool interface'!$C$18=5),S16,IF(AND('Tool interface'!$C$19=3,'Tool interface'!$C$18=6),R16,IF(AND('Tool interface'!$C$19=3,'Tool interface'!$C$18&gt;=7),N16,IF(AND('Tool interface'!$C$19=2,'Tool interface'!$C$18=1),'CBA - BIM level 1'!X16,IF(AND('Tool interface'!$C$19=2,'Tool interface'!$C$18=2),'CBA - BIM level 1'!W16,IF(AND('Tool interface'!$C$19=2,'Tool interface'!$C$18=3),'CBA - BIM level 1'!V16,IF(AND('Tool interface'!$C$19=2,'Tool interface'!$C$18=4),'CBA - BIM level 1'!U16,IF(AND('Tool interface'!$C$19=2,'Tool interface'!$C$18=5),'CBA - BIM level 1'!T16,IF(AND('Tool interface'!$C$19=2,'Tool interface'!$C$18=6),S16,IF(AND('Tool interface'!$C$19=2,'Tool interface'!$C$18=7),R16,IF(AND('Tool interface'!$C$19=2,'Tool interface'!$C$18&gt;=8),O16,IF(AND('Tool interface'!$C$19=1,'Tool interface'!$C$18=1),'CBA - BIM level 1'!Y16,IF(AND('Tool interface'!$C$19=1,'Tool interface'!$C$18=2),'CBA - BIM level 1'!X16,IF(AND('Tool interface'!$C$19=1,'Tool interface'!$C$18=3),'CBA - BIM level 1'!W16,IF(AND('Tool interface'!$C$19=1,'Tool interface'!$C$18=4),'CBA - BIM level 1'!V16,IF(AND('Tool interface'!$C$19=1,'Tool interface'!$C$18=5),'CBA - BIM level 1'!U16,IF(AND('Tool interface'!$C$19=1,'Tool interface'!$C$18=6),T16,IF(AND('Tool interface'!$C$19=1,'Tool interface'!$C$18=7),S16,IF(AND('Tool interface'!$C$19=1,'Tool interface'!$C$18=8),R16,IF(AND('Tool interface'!$C$19=1,'Tool interface'!$C$18&gt;=9),P16,)))))))))))))))))))))))))))))))))))</f>
        <v>0</v>
      </c>
      <c r="M17" s="395">
        <f>+IF(AND('Tool interface'!$C$19=5,'Tool interface'!$C$18=1),'CBA - BIM level 1'!V16,IF(AND('Tool interface'!$C$19=5,'Tool interface'!$C$18=2),'CBA - BIM level 1'!U16,IF(AND('Tool interface'!$C$19=5,'Tool interface'!$C$18=3),T16,IF(AND('Tool interface'!$C$19=5,'Tool interface'!$C$18=4),S16,IF(AND('Tool interface'!$C$19=5,'Tool interface'!$C$18=5),R16,IF(AND('Tool interface'!$C$19=5,'Tool interface'!$C$18&gt;=6),M16,IF(AND('Tool interface'!$C$19=4,'Tool interface'!$C$18=1),'CBA - BIM level 1'!W16,IF(AND('Tool interface'!$C$19=4,'Tool interface'!$C$18=2),'CBA - BIM level 1'!V16,IF(AND('Tool interface'!$C$19=4,'Tool interface'!$C$18=3),'CBA - BIM level 1'!U16,IF(AND('Tool interface'!$C$19=4,'Tool interface'!$C$18=4),T16,IF(AND('Tool interface'!$C$19=4,'Tool interface'!$C$18=5),S16,IF(AND('Tool interface'!$C$19=4,'Tool interface'!$C$18=6),R16,IF(AND('Tool interface'!$C$19=4,'Tool interface'!$C$18&gt;=7),N16,IF(AND('Tool interface'!$C$19=3,'Tool interface'!$C$18=1),'CBA - BIM level 1'!X16,IF(AND('Tool interface'!$C$19=3,'Tool interface'!$C$18=2),'CBA - BIM level 1'!W16,IF(AND('Tool interface'!$C$19=3,'Tool interface'!$C$18=3),'CBA - BIM level 1'!V16,IF(AND('Tool interface'!$C$19=3,'Tool interface'!$C$18=4),'CBA - BIM level 1'!U16,IF(AND('Tool interface'!$C$19=3,'Tool interface'!$C$18=5),T16,IF(AND('Tool interface'!$C$19=3,'Tool interface'!$C$18=6),S16,IF(AND('Tool interface'!$C$19=3,'Tool interface'!$C$18=7),R16,IF(AND('Tool interface'!$C$19=3,'Tool interface'!$C$18&gt;=8),O16,IF(AND('Tool interface'!$C$19=2,'Tool interface'!$C$18=1),'CBA - BIM level 1'!Y16,IF(AND('Tool interface'!$C$19=2,'Tool interface'!$C$18=2),'CBA - BIM level 1'!X16,IF(AND('Tool interface'!$C$19=2,'Tool interface'!$C$18=3),'CBA - BIM level 1'!W16,IF(AND('Tool interface'!$C$19=2,'Tool interface'!$C$18=4),'CBA - BIM level 1'!V16,IF(AND('Tool interface'!$C$19=2,'Tool interface'!$C$18=5),'CBA - BIM level 1'!U16,IF(AND('Tool interface'!$C$19=2,'Tool interface'!$C$18=6),T16,IF(AND('Tool interface'!$C$19=2,'Tool interface'!$C$18=7),S16,IF(AND('Tool interface'!$C$19=2,'Tool interface'!$C$18=8),R16,IF(AND('Tool interface'!$C$19=2,'Tool interface'!$C$18&gt;=9),P16,IF(AND('Tool interface'!$C$19=1,'Tool interface'!$C$18=1),'CBA - BIM level 1'!Z16,IF(AND('Tool interface'!$C$19=1,'Tool interface'!$C$18=2),'CBA - BIM level 1'!Y16,IF(AND('Tool interface'!$C$19=1,'Tool interface'!$C$18=3),'CBA - BIM level 1'!X16,IF(AND('Tool interface'!$C$19=1,'Tool interface'!$C$18=4),'CBA - BIM level 1'!W16,IF(AND('Tool interface'!$C$19=1,'Tool interface'!$C$18=5),'CBA - BIM level 1'!V16,IF(AND('Tool interface'!$C$19=1,'Tool interface'!$C$18=6),U16,IF(AND('Tool interface'!$C$19=1,'Tool interface'!$C$18=7),T16,IF(AND('Tool interface'!$C$19=1,'Tool interface'!$C$18=8),S16,IF(AND('Tool interface'!$C$19=1,'Tool interface'!$C$18=9),R16,IF(AND('Tool interface'!$C$19=1,'Tool interface'!$C$18&gt;=10),Q16,))))))))))))))))))))))))))))))))))))))))</f>
        <v>0</v>
      </c>
      <c r="N17" s="395">
        <f>+IF(AND('Tool interface'!$C$19=5,'Tool interface'!$C$18=1),'CBA - BIM level 1'!W16,IF(AND('Tool interface'!$C$19=5,'Tool interface'!$C$18=2),'CBA - BIM level 1'!V16,IF(AND('Tool interface'!$C$19=5,'Tool interface'!$C$18=3),U16,IF(AND('Tool interface'!$C$19=5,'Tool interface'!$C$18=4),T16,IF(AND('Tool interface'!$C$19=5,'Tool interface'!$C$18=5),S16,IF(AND('Tool interface'!$C$19=5,'Tool interface'!$C$18=6),R16,IF(AND('Tool interface'!$C$19=5,'Tool interface'!$C$18&gt;=7),N16,IF(AND('Tool interface'!$C$19=4,'Tool interface'!$C$18=1),'CBA - BIM level 1'!X16,IF(AND('Tool interface'!$C$19=4,'Tool interface'!$C$18=2),'CBA - BIM level 1'!W16,IF(AND('Tool interface'!$C$19=4,'Tool interface'!$C$18=3),'CBA - BIM level 1'!V16,IF(AND('Tool interface'!$C$19=4,'Tool interface'!$C$18=4),U16,IF(AND('Tool interface'!$C$19=4,'Tool interface'!$C$18=5),T16,IF(AND('Tool interface'!$C$19=4,'Tool interface'!$C$18=6),S16,IF(AND('Tool interface'!$C$19=4,'Tool interface'!$C$18=7),R16,IF(AND('Tool interface'!$C$19=4,'Tool interface'!$C$18&gt;=8),O16,IF(AND('Tool interface'!$C$19=3,'Tool interface'!$C$18=1),'CBA - BIM level 1'!Y16,IF(AND('Tool interface'!$C$19=3,'Tool interface'!$C$18=2),'CBA - BIM level 1'!X16,IF(AND('Tool interface'!$C$19=3,'Tool interface'!$C$18=3),'CBA - BIM level 1'!W16,IF(AND('Tool interface'!$C$19=3,'Tool interface'!$C$18=4),'CBA - BIM level 1'!V16,IF(AND('Tool interface'!$C$19=3,'Tool interface'!$C$18=5),U16,IF(AND('Tool interface'!$C$19=3,'Tool interface'!$C$18=6),T16,IF(AND('Tool interface'!$C$19=3,'Tool interface'!$C$18=7),S16,IF(AND('Tool interface'!$C$19=3,'Tool interface'!$C$18=8),R16,IF(AND('Tool interface'!$C$19=3,'Tool interface'!$C$18&gt;=9),P16,IF(AND('Tool interface'!$C$19=2,'Tool interface'!$C$18=1),'CBA - BIM level 1'!Z16,IF(AND('Tool interface'!$C$19=2,'Tool interface'!$C$18=2),'CBA - BIM level 1'!Y16,IF(AND('Tool interface'!$C$19=2,'Tool interface'!$C$18=3),'CBA - BIM level 1'!X16,IF(AND('Tool interface'!$C$19=2,'Tool interface'!$C$18=4),'CBA - BIM level 1'!W16,IF(AND('Tool interface'!$C$19=2,'Tool interface'!$C$18=5),'CBA - BIM level 1'!V16,IF(AND('Tool interface'!$C$19=2,'Tool interface'!$C$18=6),U16,IF(AND('Tool interface'!$C$19=2,'Tool interface'!$C$18=7),T16,IF(AND('Tool interface'!$C$19=2,'Tool interface'!$C$18=8),S16,IF(AND('Tool interface'!$C$19=2,'Tool interface'!$C$18=9),R16,IF(AND('Tool interface'!$C$19=2,'Tool interface'!$C$18&gt;=10),Q16,IF(AND('Tool interface'!$C$19=1,'Tool interface'!$C$18=1),'CBA - BIM level 1'!AA16,IF(AND('Tool interface'!$C$19=1,'Tool interface'!$C$18=2),'CBA - BIM level 1'!Z16,IF(AND('Tool interface'!$C$19=1,'Tool interface'!$C$18=3),'CBA - BIM level 1'!Y16,IF(AND('Tool interface'!$C$19=1,'Tool interface'!$C$18=4),'CBA - BIM level 1'!X16,IF(AND('Tool interface'!$C$19=1,'Tool interface'!$C$18=5),'CBA - BIM level 1'!W16,IF(AND('Tool interface'!$C$19=1,'Tool interface'!$C$18=6),V16,IF(AND('Tool interface'!$C$19=1,'Tool interface'!$C$18=7),U16,IF(AND('Tool interface'!$C$19=1,'Tool interface'!$C$18=8),T16,IF(AND('Tool interface'!$C$19=1,'Tool interface'!$C$18=9),S16,IF(AND('Tool interface'!$C$19=1,'Tool interface'!$C$18=10),R16,))))))))))))))))))))))))))))))))))))))))))))</f>
        <v>0</v>
      </c>
      <c r="O17" s="395">
        <f>+IF(AND('Tool interface'!$C$19=5,'Tool interface'!$C$18=1),'CBA - BIM level 1'!X16,IF(AND('Tool interface'!$C$19=5,'Tool interface'!$C$18=2),'CBA - BIM level 1'!W16,IF(AND('Tool interface'!$C$19=5,'Tool interface'!$C$18=3),V16,IF(AND('Tool interface'!$C$19=5,'Tool interface'!$C$18=4),U16,IF(AND('Tool interface'!$C$19=5,'Tool interface'!$C$18=5),T16,IF(AND('Tool interface'!$C$19=5,'Tool interface'!$C$18=6),S16,IF(AND('Tool interface'!$C$19=5,'Tool interface'!$C$18=7),R16,IF(AND('Tool interface'!$C$19=5,'Tool interface'!$C$18&gt;=8),O16,IF(AND('Tool interface'!$C$19=4,'Tool interface'!$C$18=1),'CBA - BIM level 1'!Y16,IF(AND('Tool interface'!$C$19=4,'Tool interface'!$C$18=2),'CBA - BIM level 1'!X16,IF(AND('Tool interface'!$C$19=4,'Tool interface'!$C$18=3),'CBA - BIM level 1'!W16,IF(AND('Tool interface'!$C$19=4,'Tool interface'!$C$18=4),V16,IF(AND('Tool interface'!$C$19=4,'Tool interface'!$C$18=5),U16,IF(AND('Tool interface'!$C$19=4,'Tool interface'!$C$18=6),T16,IF(AND('Tool interface'!$C$19=4,'Tool interface'!$C$18=7),S16,IF(AND('Tool interface'!$C$19=4,'Tool interface'!$C$18=8),R16,IF(AND('Tool interface'!$C$19=4,'Tool interface'!$C$18&gt;=9),P16,IF(AND('Tool interface'!$C$19=3,'Tool interface'!$C$18=1),'CBA - BIM level 1'!Z16,IF(AND('Tool interface'!$C$19=3,'Tool interface'!$C$18=2),'CBA - BIM level 1'!Y16,IF(AND('Tool interface'!$C$19=3,'Tool interface'!$C$18=3),'CBA - BIM level 1'!X16,IF(AND('Tool interface'!$C$19=3,'Tool interface'!$C$18=4),'CBA - BIM level 1'!W16,IF(AND('Tool interface'!$C$19=3,'Tool interface'!$C$18=5),V16,IF(AND('Tool interface'!$C$19=3,'Tool interface'!$C$18=6),U16,IF(AND('Tool interface'!$C$19=3,'Tool interface'!$C$18=7),T16,IF(AND('Tool interface'!$C$19=3,'Tool interface'!$C$18=8),S16,IF(AND('Tool interface'!$C$19=3,'Tool interface'!$C$18=9),R16,IF(AND('Tool interface'!$C$19=3,'Tool interface'!$C$18=10),Q16,IF(AND('Tool interface'!$C$19=2,'Tool interface'!$C$18=1),'CBA - BIM level 1'!AA16,IF(AND('Tool interface'!$C$19=2,'Tool interface'!$C$18=2),'CBA - BIM level 1'!Z16,IF(AND('Tool interface'!$C$19=2,'Tool interface'!$C$18=3),'CBA - BIM level 1'!Y16,IF(AND('Tool interface'!$C$19=2,'Tool interface'!$C$18=4),'CBA - BIM level 1'!X16,IF(AND('Tool interface'!$C$19=2,'Tool interface'!$C$18=5),'CBA - BIM level 1'!W16,IF(AND('Tool interface'!$C$19=2,'Tool interface'!$C$18=6),V16,IF(AND('Tool interface'!$C$19=2,'Tool interface'!$C$18=7),U16,IF(AND('Tool interface'!$C$19=2,'Tool interface'!$C$18=8),T16,IF(AND('Tool interface'!$C$19=2,'Tool interface'!$C$18=9),S16,IF(AND('Tool interface'!$C$19=2,'Tool interface'!$C$18=10),R16,IF(AND('Tool interface'!$C$19=1,'Tool interface'!$C$18=1),'CBA - BIM level 1'!AB16,IF(AND('Tool interface'!$C$19=1,'Tool interface'!$C$18=2),'CBA - BIM level 1'!AA16,IF(AND('Tool interface'!$C$19=1,'Tool interface'!$C$18=3),'CBA - BIM level 1'!Z16,IF(AND('Tool interface'!$C$19=1,'Tool interface'!$C$18=4),'CBA - BIM level 1'!Y16,IF(AND('Tool interface'!$C$19=1,'Tool interface'!$C$18=5),'CBA - BIM level 1'!X16,IF(AND('Tool interface'!$C$19=1,'Tool interface'!$C$18=6),W16,IF(AND('Tool interface'!$C$19=1,'Tool interface'!$C$18=7),V16,IF(AND('Tool interface'!$C$19=1,'Tool interface'!$C$18=8),U16,IF(AND('Tool interface'!$C$19=1,'Tool interface'!$C$18=9),T16,IF(AND('Tool interface'!$C$19=1,'Tool interface'!$C$18=10),S16,)))))))))))))))))))))))))))))))))))))))))))))))</f>
        <v>0</v>
      </c>
      <c r="P17" s="395">
        <f>+IF(AND('Tool interface'!$C$19=5,'Tool interface'!$C$18=1),'CBA - BIM level 1'!Y16,IF(AND('Tool interface'!$C$19=5,'Tool interface'!$C$18=2),'CBA - BIM level 1'!X16,IF(AND('Tool interface'!$C$19=5,'Tool interface'!$C$18=3),W16,IF(AND('Tool interface'!$C$19=5,'Tool interface'!$C$18=4),V16,IF(AND('Tool interface'!$C$19=5,'Tool interface'!$C$18=5),U16,IF(AND('Tool interface'!$C$19=5,'Tool interface'!$C$18=6),T16,IF(AND('Tool interface'!$C$19=5,'Tool interface'!$C$18=7),S16,IF(AND('Tool interface'!$C$19=5,'Tool interface'!$C$18=8),R16,IF(AND('Tool interface'!$C$19=5,'Tool interface'!$C$18&gt;=9),P16,IF(AND('Tool interface'!$C$19=4,'Tool interface'!$C$18=1),'CBA - BIM level 1'!Z16,IF(AND('Tool interface'!$C$19=4,'Tool interface'!$C$18=2),'CBA - BIM level 1'!Y16,IF(AND('Tool interface'!$C$19=4,'Tool interface'!$C$18=3),'CBA - BIM level 1'!X16,IF(AND('Tool interface'!$C$19=4,'Tool interface'!$C$18=4),W16,IF(AND('Tool interface'!$C$19=4,'Tool interface'!$C$18=5),V16,IF(AND('Tool interface'!$C$19=4,'Tool interface'!$C$18=6),U16,IF(AND('Tool interface'!$C$19=4,'Tool interface'!$C$18=7),T16,IF(AND('Tool interface'!$C$19=4,'Tool interface'!$C$18=8),S16,IF(AND('Tool interface'!$C$19=4,'Tool interface'!$C$18=9),R16,IF(AND('Tool interface'!$C$19=4,'Tool interface'!$C$18=10),Q16,IF(AND('Tool interface'!$C$19=3,'Tool interface'!$C$18=1),'CBA - BIM level 1'!AA16,IF(AND('Tool interface'!$C$19=3,'Tool interface'!$C$18=2),'CBA - BIM level 1'!Z16,IF(AND('Tool interface'!$C$19=3,'Tool interface'!$C$18=3),'CBA - BIM level 1'!Y16,IF(AND('Tool interface'!$C$19=3,'Tool interface'!$C$18=4),'CBA - BIM level 1'!X16,IF(AND('Tool interface'!$C$19=3,'Tool interface'!$C$18=5),W16,IF(AND('Tool interface'!$C$19=3,'Tool interface'!$C$18=6),V16,IF(AND('Tool interface'!$C$19=3,'Tool interface'!$C$18=7),U16,IF(AND('Tool interface'!$C$19=3,'Tool interface'!$C$18=8),T16,IF(AND('Tool interface'!$C$19=3,'Tool interface'!$C$18=9),S16,IF(AND('Tool interface'!$C$19=3,'Tool interface'!$C$18=10),R16,IF(AND('Tool interface'!$C$19=2,'Tool interface'!$C$18=1),'CBA - BIM level 1'!AB16,IF(AND('Tool interface'!$C$19=2,'Tool interface'!$C$18=2),'CBA - BIM level 1'!AA16,IF(AND('Tool interface'!$C$19=2,'Tool interface'!$C$18=3),'CBA - BIM level 1'!Z16,IF(AND('Tool interface'!$C$19=2,'Tool interface'!$C$18=4),'CBA - BIM level 1'!Y16,IF(AND('Tool interface'!$C$19=2,'Tool interface'!$C$18=5),'CBA - BIM level 1'!X16,IF(AND('Tool interface'!$C$19=2,'Tool interface'!$C$18=6),W16,IF(AND('Tool interface'!$C$19=2,'Tool interface'!$C$18=7),V16,IF(AND('Tool interface'!$C$19=2,'Tool interface'!$C$18=8),U16,IF(AND('Tool interface'!$C$19=2,'Tool interface'!$C$18=9),T16,IF(AND('Tool interface'!$C$19=2,'Tool interface'!$C$18=10),S16,IF(AND('Tool interface'!$C$19=1,'Tool interface'!$C$18=1),'CBA - BIM level 1'!AC16,IF(AND('Tool interface'!$C$19=1,'Tool interface'!$C$18=2),'CBA - BIM level 1'!AB16,IF(AND('Tool interface'!$C$19=1,'Tool interface'!$C$18=3),'CBA - BIM level 1'!AA16,IF(AND('Tool interface'!$C$19=1,'Tool interface'!$C$18=4),'CBA - BIM level 1'!Z16,IF(AND('Tool interface'!$C$19=1,'Tool interface'!$C$18=5),'CBA - BIM level 1'!Y16,IF(AND('Tool interface'!$C$19=1,'Tool interface'!$C$18=6),X16,IF(AND('Tool interface'!$C$19=1,'Tool interface'!$C$18=7),W16,IF(AND('Tool interface'!$C$19=1,'Tool interface'!$C$18=8),V16,IF(AND('Tool interface'!$C$19=1,'Tool interface'!$C$18=9),U16,IF(AND('Tool interface'!$C$19=1,'Tool interface'!$C$18=10),T16,)))))))))))))))))))))))))))))))))))))))))))))))))</f>
        <v>0</v>
      </c>
      <c r="Q17" s="395">
        <f>+IF(AND('Tool interface'!$C$19=5,'Tool interface'!$C$18=1),'CBA - BIM level 1'!Z16,IF(AND('Tool interface'!$C$19=5,'Tool interface'!$C$18=2),'CBA - BIM level 1'!Y16,IF(AND('Tool interface'!$C$19=5,'Tool interface'!$C$18=3),X16,IF(AND('Tool interface'!$C$19=5,'Tool interface'!$C$18=4),W16,IF(AND('Tool interface'!$C$19=5,'Tool interface'!$C$18=5),V16,IF(AND('Tool interface'!$C$19=5,'Tool interface'!$C$18=6),U16,IF(AND('Tool interface'!$C$19=5,'Tool interface'!$C$18=7),T16,IF(AND('Tool interface'!$C$19=5,'Tool interface'!$C$18=8),S16,IF(AND('Tool interface'!$C$19=5,'Tool interface'!$C$18=9),R16,IF(AND('Tool interface'!$C$19=5,'Tool interface'!$C$18=10),Q16,IF(AND('Tool interface'!$C$19=4,'Tool interface'!$C$18=1),'CBA - BIM level 1'!AA16,IF(AND('Tool interface'!$C$19=4,'Tool interface'!$C$18=2),'CBA - BIM level 1'!Z16,IF(AND('Tool interface'!$C$19=4,'Tool interface'!$C$18=3),'CBA - BIM level 1'!Y16,IF(AND('Tool interface'!$C$19=4,'Tool interface'!$C$18=4),X16,IF(AND('Tool interface'!$C$19=4,'Tool interface'!$C$18=5),W16,IF(AND('Tool interface'!$C$19=4,'Tool interface'!$C$18=6),V16,IF(AND('Tool interface'!$C$19=4,'Tool interface'!$C$18=7),U16,IF(AND('Tool interface'!$C$19=4,'Tool interface'!$C$18=8),T16,IF(AND('Tool interface'!$C$19=4,'Tool interface'!$C$18=9),S16,IF(AND('Tool interface'!$C$19=4,'Tool interface'!$C$18=10),R16,IF(AND('Tool interface'!$C$19=3,'Tool interface'!$C$18=1),'CBA - BIM level 1'!AB16,IF(AND('Tool interface'!$C$19=3,'Tool interface'!$C$18=2),'CBA - BIM level 1'!AA16,IF(AND('Tool interface'!$C$19=3,'Tool interface'!$C$18=3),'CBA - BIM level 1'!Z16,IF(AND('Tool interface'!$C$19=3,'Tool interface'!$C$18=4),'CBA - BIM level 1'!Y16,IF(AND('Tool interface'!$C$19=3,'Tool interface'!$C$18=5),X16,IF(AND('Tool interface'!$C$19=3,'Tool interface'!$C$18=6),W16,IF(AND('Tool interface'!$C$19=3,'Tool interface'!$C$18=7),V16,IF(AND('Tool interface'!$C$19=3,'Tool interface'!$C$18=8),U16,IF(AND('Tool interface'!$C$19=3,'Tool interface'!$C$18=9),T16,IF(AND('Tool interface'!$C$19=3,'Tool interface'!$C$18=10),S16,IF(AND('Tool interface'!$C$19=2,'Tool interface'!$C$18=1),'CBA - BIM level 1'!AC16,IF(AND('Tool interface'!$C$19=2,'Tool interface'!$C$18=2),'CBA - BIM level 1'!AB16,IF(AND('Tool interface'!$C$19=2,'Tool interface'!$C$18=3),'CBA - BIM level 1'!AA16,IF(AND('Tool interface'!$C$19=2,'Tool interface'!$C$18=4),'CBA - BIM level 1'!Z16,IF(AND('Tool interface'!$C$19=2,'Tool interface'!$C$18=5),'CBA - BIM level 1'!Y16,IF(AND('Tool interface'!$C$19=2,'Tool interface'!$C$18=6),X16,IF(AND('Tool interface'!$C$19=2,'Tool interface'!$C$18=7),W16,IF(AND('Tool interface'!$C$19=2,'Tool interface'!$C$18=8),V16,IF(AND('Tool interface'!$C$19=2,'Tool interface'!$C$18=9),U16,IF(AND('Tool interface'!$C$19=2,'Tool interface'!$C$18=10),T16,IF(AND('Tool interface'!$C$19=1,'Tool interface'!$C$18=1),'CBA - BIM level 1'!AD16,IF(AND('Tool interface'!$C$19=1,'Tool interface'!$C$18=2),'CBA - BIM level 1'!AC16,IF(AND('Tool interface'!$C$19=1,'Tool interface'!$C$18=3),'CBA - BIM level 1'!AB16,IF(AND('Tool interface'!$C$19=1,'Tool interface'!$C$18=4),'CBA - BIM level 1'!AA16,IF(AND('Tool interface'!$C$19=1,'Tool interface'!$C$18=5),'CBA - BIM level 1'!Z16,IF(AND('Tool interface'!$C$19=1,'Tool interface'!$C$18=6),Y16,IF(AND('Tool interface'!$C$19=1,'Tool interface'!$C$18=7),X16,IF(AND('Tool interface'!$C$19=1,'Tool interface'!$C$18=8),W16,IF(AND('Tool interface'!$C$19=1,'Tool interface'!$C$18=9),V16,IF(AND('Tool interface'!$C$19=1,'Tool interface'!$C$18=10),U16,))))))))))))))))))))))))))))))))))))))))))))))))))</f>
        <v>0</v>
      </c>
      <c r="R17" s="395">
        <f>+IF(AND('Tool interface'!$C$19=5,'Tool interface'!$C$18=1),'CBA - BIM level 1'!AA16,IF(AND('Tool interface'!$C$19=5,'Tool interface'!$C$18=2),'CBA - BIM level 1'!Z16,IF(AND('Tool interface'!$C$19=5,'Tool interface'!$C$18=3),Y16,IF(AND('Tool interface'!$C$19=5,'Tool interface'!$C$18=4),X16,IF(AND('Tool interface'!$C$19=5,'Tool interface'!$C$18=5),W16,IF(AND('Tool interface'!$C$19=5,'Tool interface'!$C$18=6),V16,IF(AND('Tool interface'!$C$19=5,'Tool interface'!$C$18=7),U16,IF(AND('Tool interface'!$C$19=5,'Tool interface'!$C$18=8),T16,IF(AND('Tool interface'!$C$19=5,'Tool interface'!$C$18=9),S16,IF(AND('Tool interface'!$C$19=5,'Tool interface'!$C$18=10),R16,IF(AND('Tool interface'!$C$19=4,'Tool interface'!$C$18=1),'CBA - BIM level 1'!AB16,IF(AND('Tool interface'!$C$19=4,'Tool interface'!$C$18=2),'CBA - BIM level 1'!AA16,IF(AND('Tool interface'!$C$19=4,'Tool interface'!$C$18=3),'CBA - BIM level 1'!Z16,IF(AND('Tool interface'!$C$19=4,'Tool interface'!$C$18=4),Y16,IF(AND('Tool interface'!$C$19=4,'Tool interface'!$C$18=5),X16,IF(AND('Tool interface'!$C$19=4,'Tool interface'!$C$18=6),W16,IF(AND('Tool interface'!$C$19=4,'Tool interface'!$C$18=7),V16,IF(AND('Tool interface'!$C$19=4,'Tool interface'!$C$18=8),U16,IF(AND('Tool interface'!$C$19=4,'Tool interface'!$C$18=9),T16,IF(AND('Tool interface'!$C$19=4,'Tool interface'!$C$18=10),S16,IF(AND('Tool interface'!$C$19=3,'Tool interface'!$C$18=1),'CBA - BIM level 1'!AC16,IF(AND('Tool interface'!$C$19=3,'Tool interface'!$C$18=2),'CBA - BIM level 1'!AB16,IF(AND('Tool interface'!$C$19=3,'Tool interface'!$C$18=3),'CBA - BIM level 1'!AA16,IF(AND('Tool interface'!$C$19=3,'Tool interface'!$C$18=4),'CBA - BIM level 1'!Z16,IF(AND('Tool interface'!$C$19=3,'Tool interface'!$C$18=5),Y16,IF(AND('Tool interface'!$C$19=3,'Tool interface'!$C$18=6),X16,IF(AND('Tool interface'!$C$19=3,'Tool interface'!$C$18=7),W16,IF(AND('Tool interface'!$C$19=3,'Tool interface'!$C$18=8),V16,IF(AND('Tool interface'!$C$19=3,'Tool interface'!$C$18=9),U16,IF(AND('Tool interface'!$C$19=3,'Tool interface'!$C$18=10),T16,IF(AND('Tool interface'!$C$19=2,'Tool interface'!$C$18=1),'CBA - BIM level 1'!AD16,IF(AND('Tool interface'!$C$19=2,'Tool interface'!$C$18=2),'CBA - BIM level 1'!AC16,IF(AND('Tool interface'!$C$19=2,'Tool interface'!$C$18=3),'CBA - BIM level 1'!AB16,IF(AND('Tool interface'!$C$19=2,'Tool interface'!$C$18=4),'CBA - BIM level 1'!AA16,IF(AND('Tool interface'!$C$19=2,'Tool interface'!$C$18=5),'CBA - BIM level 1'!Z16,IF(AND('Tool interface'!$C$19=2,'Tool interface'!$C$18=6),Y16,IF(AND('Tool interface'!$C$19=2,'Tool interface'!$C$18=7),X16,IF(AND('Tool interface'!$C$19=2,'Tool interface'!$C$18=8),W16,IF(AND('Tool interface'!$C$19=2,'Tool interface'!$C$18=9),V16,IF(AND('Tool interface'!$C$19=2,'Tool interface'!$C$18=10),U16,IF(AND('Tool interface'!$C$19=1,'Tool interface'!$C$18=1),'CBA - BIM level 1'!AE16,IF(AND('Tool interface'!$C$19=1,'Tool interface'!$C$18=2),'CBA - BIM level 1'!AD16,IF(AND('Tool interface'!$C$19=1,'Tool interface'!$C$18=3),'CBA - BIM level 1'!AC16,IF(AND('Tool interface'!$C$19=1,'Tool interface'!$C$18=4),'CBA - BIM level 1'!AB16,IF(AND('Tool interface'!$C$19=1,'Tool interface'!$C$18=5),'CBA - BIM level 1'!AA16,IF(AND('Tool interface'!$C$19=1,'Tool interface'!$C$18=6),Z16,IF(AND('Tool interface'!$C$19=1,'Tool interface'!$C$18=7),Y16,IF(AND('Tool interface'!$C$19=1,'Tool interface'!$C$18=8),X16,IF(AND('Tool interface'!$C$19=1,'Tool interface'!$C$18=9),W16,IF(AND('Tool interface'!$C$19=1,'Tool interface'!$C$18=10),V16,))))))))))))))))))))))))))))))))))))))))))))))))))</f>
        <v>0</v>
      </c>
      <c r="S17" s="395">
        <f>+IF(AND('Tool interface'!$C$19=5,'Tool interface'!$C$18=1),'CBA - BIM level 1'!AB16,IF(AND('Tool interface'!$C$19=5,'Tool interface'!$C$18=2),'CBA - BIM level 1'!AA16,IF(AND('Tool interface'!$C$19=5,'Tool interface'!$C$18=3),Z16,IF(AND('Tool interface'!$C$19=5,'Tool interface'!$C$18=4),Y16,IF(AND('Tool interface'!$C$19=5,'Tool interface'!$C$18=5),X16,IF(AND('Tool interface'!$C$19=5,'Tool interface'!$C$18=6),W16,IF(AND('Tool interface'!$C$19=5,'Tool interface'!$C$18=7),V16,IF(AND('Tool interface'!$C$19=5,'Tool interface'!$C$18=8),U16,IF(AND('Tool interface'!$C$19=5,'Tool interface'!$C$18=9),T16,IF(AND('Tool interface'!$C$19=5,'Tool interface'!$C$18=10),S16,IF(AND('Tool interface'!$C$19=4,'Tool interface'!$C$18=1),'CBA - BIM level 1'!AC16,IF(AND('Tool interface'!$C$19=4,'Tool interface'!$C$18=2),'CBA - BIM level 1'!AB16,IF(AND('Tool interface'!$C$19=4,'Tool interface'!$C$18=3),'CBA - BIM level 1'!AA16,IF(AND('Tool interface'!$C$19=4,'Tool interface'!$C$18=4),Z16,IF(AND('Tool interface'!$C$19=4,'Tool interface'!$C$18=5),Y16,IF(AND('Tool interface'!$C$19=4,'Tool interface'!$C$18=6),X16,IF(AND('Tool interface'!$C$19=4,'Tool interface'!$C$18=7),W16,IF(AND('Tool interface'!$C$19=4,'Tool interface'!$C$18=8),V16,IF(AND('Tool interface'!$C$19=4,'Tool interface'!$C$18=9),U16,IF(AND('Tool interface'!$C$19=4,'Tool interface'!$C$18=10),T16,IF(AND('Tool interface'!$C$19=3,'Tool interface'!$C$18=1),'CBA - BIM level 1'!AD16,IF(AND('Tool interface'!$C$19=3,'Tool interface'!$C$18=2),'CBA - BIM level 1'!AC16,IF(AND('Tool interface'!$C$19=3,'Tool interface'!$C$18=3),'CBA - BIM level 1'!AB16,IF(AND('Tool interface'!$C$19=3,'Tool interface'!$C$18=4),'CBA - BIM level 1'!AA16,IF(AND('Tool interface'!$C$19=3,'Tool interface'!$C$18=5),Z16,IF(AND('Tool interface'!$C$19=3,'Tool interface'!$C$18=6),Y16,IF(AND('Tool interface'!$C$19=3,'Tool interface'!$C$18=7),X16,IF(AND('Tool interface'!$C$19=3,'Tool interface'!$C$18=8),W16,IF(AND('Tool interface'!$C$19=3,'Tool interface'!$C$18=9),V16,IF(AND('Tool interface'!$C$19=3,'Tool interface'!$C$18=10),U16,IF(AND('Tool interface'!$C$19=2,'Tool interface'!$C$18=1),'CBA - BIM level 1'!AE16,IF(AND('Tool interface'!$C$19=2,'Tool interface'!$C$18=2),'CBA - BIM level 1'!AD16,IF(AND('Tool interface'!$C$19=2,'Tool interface'!$C$18=3),'CBA - BIM level 1'!AC16,IF(AND('Tool interface'!$C$19=2,'Tool interface'!$C$18=4),'CBA - BIM level 1'!AB16,IF(AND('Tool interface'!$C$19=2,'Tool interface'!$C$18=5),'CBA - BIM level 1'!AA16,IF(AND('Tool interface'!$C$19=2,'Tool interface'!$C$18=6),Z16,IF(AND('Tool interface'!$C$19=2,'Tool interface'!$C$18=7),Y16,IF(AND('Tool interface'!$C$19=2,'Tool interface'!$C$18=8),X16,IF(AND('Tool interface'!$C$19=2,'Tool interface'!$C$18=9),W16,IF(AND('Tool interface'!$C$19=2,'Tool interface'!$C$18=10),V16,IF(AND('Tool interface'!$C$19=1,'Tool interface'!$C$18=1),'CBA - BIM level 1'!AF16,IF(AND('Tool interface'!$C$19=1,'Tool interface'!$C$18=2),'CBA - BIM level 1'!AE16,IF(AND('Tool interface'!$C$19=1,'Tool interface'!$C$18=3),'CBA - BIM level 1'!AD16,IF(AND('Tool interface'!$C$19=1,'Tool interface'!$C$18=4),'CBA - BIM level 1'!AC16,IF(AND('Tool interface'!$C$19=1,'Tool interface'!$C$18=5),'CBA - BIM level 1'!AB16,IF(AND('Tool interface'!$C$19=1,'Tool interface'!$C$18=6),AA16,IF(AND('Tool interface'!$C$19=1,'Tool interface'!$C$18=7),Z16,IF(AND('Tool interface'!$C$19=1,'Tool interface'!$C$18=8),Y16,IF(AND('Tool interface'!$C$19=1,'Tool interface'!$C$18=9),X16,IF(AND('Tool interface'!$C$19=1,'Tool interface'!$C$18=10),W16,))))))))))))))))))))))))))))))))))))))))))))))))))</f>
        <v>0</v>
      </c>
      <c r="T17" s="395">
        <f>+IF(AND('Tool interface'!$C$19=5,'Tool interface'!$C$18=1),'CBA - BIM level 1'!AC16,IF(AND('Tool interface'!$C$19=5,'Tool interface'!$C$18=2),'CBA - BIM level 1'!AB16,IF(AND('Tool interface'!$C$19=5,'Tool interface'!$C$18=3),AA16,IF(AND('Tool interface'!$C$19=5,'Tool interface'!$C$18=4),Z16,IF(AND('Tool interface'!$C$19=5,'Tool interface'!$C$18=5),Y16,IF(AND('Tool interface'!$C$19=5,'Tool interface'!$C$18=6),X16,IF(AND('Tool interface'!$C$19=5,'Tool interface'!$C$18=7),W16,IF(AND('Tool interface'!$C$19=5,'Tool interface'!$C$18=8),V16,IF(AND('Tool interface'!$C$19=5,'Tool interface'!$C$18=9),U16,IF(AND('Tool interface'!$C$19=5,'Tool interface'!$C$18=10),T16,IF(AND('Tool interface'!$C$19=4,'Tool interface'!$C$18=1),'CBA - BIM level 1'!AD16,IF(AND('Tool interface'!$C$19=4,'Tool interface'!$C$18=2),'CBA - BIM level 1'!AC16,IF(AND('Tool interface'!$C$19=4,'Tool interface'!$C$18=3),'CBA - BIM level 1'!AB16,IF(AND('Tool interface'!$C$19=4,'Tool interface'!$C$18=4),AA16,IF(AND('Tool interface'!$C$19=4,'Tool interface'!$C$18=5),Z16,IF(AND('Tool interface'!$C$19=4,'Tool interface'!$C$18=6),Y16,IF(AND('Tool interface'!$C$19=4,'Tool interface'!$C$18=7),X16,IF(AND('Tool interface'!$C$19=4,'Tool interface'!$C$18=8),W16,IF(AND('Tool interface'!$C$19=4,'Tool interface'!$C$18=9),V16,IF(AND('Tool interface'!$C$19=4,'Tool interface'!$C$18=10),U16,IF(AND('Tool interface'!$C$19=3,'Tool interface'!$C$18=1),'CBA - BIM level 1'!AE16,IF(AND('Tool interface'!$C$19=3,'Tool interface'!$C$18=2),'CBA - BIM level 1'!AD16,IF(AND('Tool interface'!$C$19=3,'Tool interface'!$C$18=3),'CBA - BIM level 1'!AC16,IF(AND('Tool interface'!$C$19=3,'Tool interface'!$C$18=4),'CBA - BIM level 1'!AB16,IF(AND('Tool interface'!$C$19=3,'Tool interface'!$C$18=5),AA16,IF(AND('Tool interface'!$C$19=3,'Tool interface'!$C$18=6),Z16,IF(AND('Tool interface'!$C$19=3,'Tool interface'!$C$18=7),Y16,IF(AND('Tool interface'!$C$19=3,'Tool interface'!$C$18=8),X16,IF(AND('Tool interface'!$C$19=3,'Tool interface'!$C$18=9),W16,IF(AND('Tool interface'!$C$19=3,'Tool interface'!$C$18=10),V16,IF(AND('Tool interface'!$C$19=2,'Tool interface'!$C$18=1),'CBA - BIM level 1'!AF16,IF(AND('Tool interface'!$C$19=2,'Tool interface'!$C$18=2),'CBA - BIM level 1'!AE16,IF(AND('Tool interface'!$C$19=2,'Tool interface'!$C$18=3),'CBA - BIM level 1'!AD16,IF(AND('Tool interface'!$C$19=2,'Tool interface'!$C$18=4),'CBA - BIM level 1'!AC16,IF(AND('Tool interface'!$C$19=2,'Tool interface'!$C$18=5),'CBA - BIM level 1'!AB16,IF(AND('Tool interface'!$C$19=2,'Tool interface'!$C$18=6),AA16,IF(AND('Tool interface'!$C$19=2,'Tool interface'!$C$18=7),Z16,IF(AND('Tool interface'!$C$19=2,'Tool interface'!$C$18=8),Y16,IF(AND('Tool interface'!$C$19=2,'Tool interface'!$C$18=9),X16,IF(AND('Tool interface'!$C$19=2,'Tool interface'!$C$18=10),W16,IF(AND('Tool interface'!$C$19=1,'Tool interface'!$C$18=1),'CBA - BIM level 1'!AG16,IF(AND('Tool interface'!$C$19=1,'Tool interface'!$C$18=2),'CBA - BIM level 1'!AF16,IF(AND('Tool interface'!$C$19=1,'Tool interface'!$C$18=3),'CBA - BIM level 1'!AE16,IF(AND('Tool interface'!$C$19=1,'Tool interface'!$C$18=4),'CBA - BIM level 1'!AD16,IF(AND('Tool interface'!$C$19=1,'Tool interface'!$C$18=5),'CBA - BIM level 1'!AC16,IF(AND('Tool interface'!$C$19=1,'Tool interface'!$C$18=6),AB16,IF(AND('Tool interface'!$C$19=1,'Tool interface'!$C$18=7),AA16,IF(AND('Tool interface'!$C$19=1,'Tool interface'!$C$18=8),Z16,IF(AND('Tool interface'!$C$19=1,'Tool interface'!$C$18=9),Y16,IF(AND('Tool interface'!$C$19=1,'Tool interface'!$C$18=10),X16,))))))))))))))))))))))))))))))))))))))))))))))))))</f>
        <v>0</v>
      </c>
      <c r="U17" s="395">
        <f>+IF(AND('Tool interface'!$C$19=5,'Tool interface'!$C$18=1),'CBA - BIM level 1'!AD16,IF(AND('Tool interface'!$C$19=5,'Tool interface'!$C$18=2),'CBA - BIM level 1'!AC16,IF(AND('Tool interface'!$C$19=5,'Tool interface'!$C$18=3),AB16,IF(AND('Tool interface'!$C$19=5,'Tool interface'!$C$18=4),AA16,IF(AND('Tool interface'!$C$19=5,'Tool interface'!$C$18=5),Z16,IF(AND('Tool interface'!$C$19=5,'Tool interface'!$C$18=6),Y16,IF(AND('Tool interface'!$C$19=5,'Tool interface'!$C$18=7),X16,IF(AND('Tool interface'!$C$19=5,'Tool interface'!$C$18=8),W16,IF(AND('Tool interface'!$C$19=5,'Tool interface'!$C$18=9),V16,IF(AND('Tool interface'!$C$19=5,'Tool interface'!$C$18=10),U16,IF(AND('Tool interface'!$C$19=4,'Tool interface'!$C$18=1),'CBA - BIM level 1'!AE16,IF(AND('Tool interface'!$C$19=4,'Tool interface'!$C$18=2),'CBA - BIM level 1'!AD16,IF(AND('Tool interface'!$C$19=4,'Tool interface'!$C$18=3),'CBA - BIM level 1'!AC16,IF(AND('Tool interface'!$C$19=4,'Tool interface'!$C$18=4),AB16,IF(AND('Tool interface'!$C$19=4,'Tool interface'!$C$18=5),AA16,IF(AND('Tool interface'!$C$19=4,'Tool interface'!$C$18=6),Z16,IF(AND('Tool interface'!$C$19=4,'Tool interface'!$C$18=7),Y16,IF(AND('Tool interface'!$C$19=4,'Tool interface'!$C$18=8),X16,IF(AND('Tool interface'!$C$19=4,'Tool interface'!$C$18=9),W16,IF(AND('Tool interface'!$C$19=4,'Tool interface'!$C$18=10),V16,IF(AND('Tool interface'!$C$19=3,'Tool interface'!$C$18=1),'CBA - BIM level 1'!AF16,IF(AND('Tool interface'!$C$19=3,'Tool interface'!$C$18=2),'CBA - BIM level 1'!AE16,IF(AND('Tool interface'!$C$19=3,'Tool interface'!$C$18=3),'CBA - BIM level 1'!AD16,IF(AND('Tool interface'!$C$19=3,'Tool interface'!$C$18=4),'CBA - BIM level 1'!AC16,IF(AND('Tool interface'!$C$19=3,'Tool interface'!$C$18=5),AB16,IF(AND('Tool interface'!$C$19=3,'Tool interface'!$C$18=6),AA16,IF(AND('Tool interface'!$C$19=3,'Tool interface'!$C$18=7),Z16,IF(AND('Tool interface'!$C$19=3,'Tool interface'!$C$18=8),Y16,IF(AND('Tool interface'!$C$19=3,'Tool interface'!$C$18=9),X16,IF(AND('Tool interface'!$C$19=3,'Tool interface'!$C$18=10),W16,IF(AND('Tool interface'!$C$19=2,'Tool interface'!$C$18=1),'CBA - BIM level 1'!AG16,IF(AND('Tool interface'!$C$19=2,'Tool interface'!$C$18=2),'CBA - BIM level 1'!AF16,IF(AND('Tool interface'!$C$19=2,'Tool interface'!$C$18=3),'CBA - BIM level 1'!AE16,IF(AND('Tool interface'!$C$19=2,'Tool interface'!$C$18=4),'CBA - BIM level 1'!AD16,IF(AND('Tool interface'!$C$19=2,'Tool interface'!$C$18=5),'CBA - BIM level 1'!AC16,IF(AND('Tool interface'!$C$19=2,'Tool interface'!$C$18=6),AB16,IF(AND('Tool interface'!$C$19=2,'Tool interface'!$C$18=7),AA16,IF(AND('Tool interface'!$C$19=2,'Tool interface'!$C$18=8),Z16,IF(AND('Tool interface'!$C$19=2,'Tool interface'!$C$18=9),Y16,IF(AND('Tool interface'!$C$19=2,'Tool interface'!$C$18=10),X16,IF(AND('Tool interface'!$C$19=1,'Tool interface'!$C$18=1),'CBA - BIM level 1'!AH16,IF(AND('Tool interface'!$C$19=1,'Tool interface'!$C$18=2),'CBA - BIM level 1'!AG16,IF(AND('Tool interface'!$C$19=1,'Tool interface'!$C$18=3),'CBA - BIM level 1'!AF16,IF(AND('Tool interface'!$C$19=1,'Tool interface'!$C$18=4),'CBA - BIM level 1'!AE16,IF(AND('Tool interface'!$C$19=1,'Tool interface'!$C$18=5),'CBA - BIM level 1'!AD16,IF(AND('Tool interface'!$C$19=1,'Tool interface'!$C$18=6),AC16,IF(AND('Tool interface'!$C$19=1,'Tool interface'!$C$18=7),AB16,IF(AND('Tool interface'!$C$19=1,'Tool interface'!$C$18=8),AA16,IF(AND('Tool interface'!$C$19=1,'Tool interface'!$C$18=9),Z16,IF(AND('Tool interface'!$C$19=1,'Tool interface'!$C$18=10),Y16,))))))))))))))))))))))))))))))))))))))))))))))))))</f>
        <v>0</v>
      </c>
      <c r="V17" s="395">
        <f>+IF(AND('Tool interface'!$C$19=5,'Tool interface'!$C$18=1),'CBA - BIM level 1'!AE16,IF(AND('Tool interface'!$C$19=5,'Tool interface'!$C$18=2),'CBA - BIM level 1'!AD16,IF(AND('Tool interface'!$C$19=5,'Tool interface'!$C$18=3),AC16,IF(AND('Tool interface'!$C$19=5,'Tool interface'!$C$18=4),AB16,IF(AND('Tool interface'!$C$19=5,'Tool interface'!$C$18=5),AA16,IF(AND('Tool interface'!$C$19=5,'Tool interface'!$C$18=6),Z16,IF(AND('Tool interface'!$C$19=5,'Tool interface'!$C$18=7),Y16,IF(AND('Tool interface'!$C$19=5,'Tool interface'!$C$18=8),X16,IF(AND('Tool interface'!$C$19=5,'Tool interface'!$C$18=9),W16,IF(AND('Tool interface'!$C$19=5,'Tool interface'!$C$18=10),V16,IF(AND('Tool interface'!$C$19=4,'Tool interface'!$C$18=1),'CBA - BIM level 1'!AF16,IF(AND('Tool interface'!$C$19=4,'Tool interface'!$C$18=2),'CBA - BIM level 1'!AE16,IF(AND('Tool interface'!$C$19=4,'Tool interface'!$C$18=3),'CBA - BIM level 1'!AD16,IF(AND('Tool interface'!$C$19=4,'Tool interface'!$C$18=4),AC16,IF(AND('Tool interface'!$C$19=4,'Tool interface'!$C$18=5),AB16,IF(AND('Tool interface'!$C$19=4,'Tool interface'!$C$18=6),AA16,IF(AND('Tool interface'!$C$19=4,'Tool interface'!$C$18=7),Z16,IF(AND('Tool interface'!$C$19=4,'Tool interface'!$C$18=8),Y16,IF(AND('Tool interface'!$C$19=4,'Tool interface'!$C$18=9),X16,IF(AND('Tool interface'!$C$19=4,'Tool interface'!$C$18=10),W16,IF(AND('Tool interface'!$C$19=3,'Tool interface'!$C$18=1),'CBA - BIM level 1'!AG16,IF(AND('Tool interface'!$C$19=3,'Tool interface'!$C$18=2),'CBA - BIM level 1'!AF16,IF(AND('Tool interface'!$C$19=3,'Tool interface'!$C$18=3),'CBA - BIM level 1'!AE16,IF(AND('Tool interface'!$C$19=3,'Tool interface'!$C$18=4),'CBA - BIM level 1'!AD16,IF(AND('Tool interface'!$C$19=3,'Tool interface'!$C$18=5),AC16,IF(AND('Tool interface'!$C$19=3,'Tool interface'!$C$18=6),AB16,IF(AND('Tool interface'!$C$19=3,'Tool interface'!$C$18=7),AA16,IF(AND('Tool interface'!$C$19=3,'Tool interface'!$C$18=8),Z16,IF(AND('Tool interface'!$C$19=3,'Tool interface'!$C$18=9),Y16,IF(AND('Tool interface'!$C$19=3,'Tool interface'!$C$18=10),X16,IF(AND('Tool interface'!$C$19=2,'Tool interface'!$C$18=1),'CBA - BIM level 1'!AH16,IF(AND('Tool interface'!$C$19=2,'Tool interface'!$C$18=2),'CBA - BIM level 1'!AG16,IF(AND('Tool interface'!$C$19=2,'Tool interface'!$C$18=3),'CBA - BIM level 1'!AF16,IF(AND('Tool interface'!$C$19=2,'Tool interface'!$C$18=4),'CBA - BIM level 1'!AE16,IF(AND('Tool interface'!$C$19=2,'Tool interface'!$C$18=5),'CBA - BIM level 1'!AD16,IF(AND('Tool interface'!$C$19=2,'Tool interface'!$C$18=6),AC16,IF(AND('Tool interface'!$C$19=2,'Tool interface'!$C$18=7),AB16,IF(AND('Tool interface'!$C$19=2,'Tool interface'!$C$18=8),AA16,IF(AND('Tool interface'!$C$19=2,'Tool interface'!$C$18=9),Z16,IF(AND('Tool interface'!$C$19=2,'Tool interface'!$C$18=10),Y16,IF(AND('Tool interface'!$C$19=1,'Tool interface'!$C$18=1),'CBA - BIM level 1'!AI16,IF(AND('Tool interface'!$C$19=1,'Tool interface'!$C$18=2),'CBA - BIM level 1'!AH16,IF(AND('Tool interface'!$C$19=1,'Tool interface'!$C$18=3),'CBA - BIM level 1'!AG16,IF(AND('Tool interface'!$C$19=1,'Tool interface'!$C$18=4),'CBA - BIM level 1'!AF16,IF(AND('Tool interface'!$C$19=1,'Tool interface'!$C$18=5),'CBA - BIM level 1'!AE16,IF(AND('Tool interface'!$C$19=1,'Tool interface'!$C$18=6),AD16,IF(AND('Tool interface'!$C$19=1,'Tool interface'!$C$18=7),AC16,IF(AND('Tool interface'!$C$19=1,'Tool interface'!$C$18=8),AB16,IF(AND('Tool interface'!$C$19=1,'Tool interface'!$C$18=9),AA16,IF(AND('Tool interface'!$C$19=1,'Tool interface'!$C$18=10),Z16,))))))))))))))))))))))))))))))))))))))))))))))))))</f>
        <v>0</v>
      </c>
      <c r="W17" s="395">
        <f>+IF(AND('Tool interface'!$C$19=5,'Tool interface'!$C$18=1),'CBA - BIM level 1'!AF16,IF(AND('Tool interface'!$C$19=5,'Tool interface'!$C$18=2),'CBA - BIM level 1'!AE16,IF(AND('Tool interface'!$C$19=5,'Tool interface'!$C$18=3),AD16,IF(AND('Tool interface'!$C$19=5,'Tool interface'!$C$18=4),AC16,IF(AND('Tool interface'!$C$19=5,'Tool interface'!$C$18=5),AB16,IF(AND('Tool interface'!$C$19=5,'Tool interface'!$C$18=6),AA16,IF(AND('Tool interface'!$C$19=5,'Tool interface'!$C$18=7),Z16,IF(AND('Tool interface'!$C$19=5,'Tool interface'!$C$18=8),Y16,IF(AND('Tool interface'!$C$19=5,'Tool interface'!$C$18=9),X16,IF(AND('Tool interface'!$C$19=5,'Tool interface'!$C$18=10),W16,IF(AND('Tool interface'!$C$19=4,'Tool interface'!$C$18=1),'CBA - BIM level 1'!AG16,IF(AND('Tool interface'!$C$19=4,'Tool interface'!$C$18=2),'CBA - BIM level 1'!AF16,IF(AND('Tool interface'!$C$19=4,'Tool interface'!$C$18=3),'CBA - BIM level 1'!AE16,IF(AND('Tool interface'!$C$19=4,'Tool interface'!$C$18=4),AD16,IF(AND('Tool interface'!$C$19=4,'Tool interface'!$C$18=5),AC16,IF(AND('Tool interface'!$C$19=4,'Tool interface'!$C$18=6),AB16,IF(AND('Tool interface'!$C$19=4,'Tool interface'!$C$18=7),AA16,IF(AND('Tool interface'!$C$19=4,'Tool interface'!$C$18=8),Z16,IF(AND('Tool interface'!$C$19=4,'Tool interface'!$C$18=9),Y16,IF(AND('Tool interface'!$C$19=4,'Tool interface'!$C$18=10),X16,IF(AND('Tool interface'!$C$19=3,'Tool interface'!$C$18=1),'CBA - BIM level 1'!AH16,IF(AND('Tool interface'!$C$19=3,'Tool interface'!$C$18=2),'CBA - BIM level 1'!AG16,IF(AND('Tool interface'!$C$19=3,'Tool interface'!$C$18=3),'CBA - BIM level 1'!AF16,IF(AND('Tool interface'!$C$19=3,'Tool interface'!$C$18=4),'CBA - BIM level 1'!AE16,IF(AND('Tool interface'!$C$19=3,'Tool interface'!$C$18=5),AD16,IF(AND('Tool interface'!$C$19=3,'Tool interface'!$C$18=6),AC16,IF(AND('Tool interface'!$C$19=3,'Tool interface'!$C$18=7),AB16,IF(AND('Tool interface'!$C$19=3,'Tool interface'!$C$18=8),AA16,IF(AND('Tool interface'!$C$19=3,'Tool interface'!$C$18=9),Z16,IF(AND('Tool interface'!$C$19=3,'Tool interface'!$C$18=10),Y16,IF(AND('Tool interface'!$C$19=2,'Tool interface'!$C$18=1),'CBA - BIM level 1'!AI16,IF(AND('Tool interface'!$C$19=2,'Tool interface'!$C$18=2),'CBA - BIM level 1'!AH16,IF(AND('Tool interface'!$C$19=2,'Tool interface'!$C$18=3),'CBA - BIM level 1'!AG16,IF(AND('Tool interface'!$C$19=2,'Tool interface'!$C$18=4),'CBA - BIM level 1'!AF16,IF(AND('Tool interface'!$C$19=2,'Tool interface'!$C$18=5),'CBA - BIM level 1'!AE16,IF(AND('Tool interface'!$C$19=2,'Tool interface'!$C$18=6),AD16,IF(AND('Tool interface'!$C$19=2,'Tool interface'!$C$18=7),AC16,IF(AND('Tool interface'!$C$19=2,'Tool interface'!$C$18=8),AB16,IF(AND('Tool interface'!$C$19=2,'Tool interface'!$C$18=9),AA16,IF(AND('Tool interface'!$C$19=2,'Tool interface'!$C$18=10),Z16,IF(AND('Tool interface'!$C$19=1,'Tool interface'!$C$18=1),'CBA - BIM level 1'!AJ16,IF(AND('Tool interface'!$C$19=1,'Tool interface'!$C$18=2),'CBA - BIM level 1'!AI16,IF(AND('Tool interface'!$C$19=1,'Tool interface'!$C$18=3),'CBA - BIM level 1'!AH16,IF(AND('Tool interface'!$C$19=1,'Tool interface'!$C$18=4),'CBA - BIM level 1'!AG16,IF(AND('Tool interface'!$C$19=1,'Tool interface'!$C$18=5),'CBA - BIM level 1'!AF16,IF(AND('Tool interface'!$C$19=1,'Tool interface'!$C$18=6),AE16,IF(AND('Tool interface'!$C$19=1,'Tool interface'!$C$18=7),AD16,IF(AND('Tool interface'!$C$19=1,'Tool interface'!$C$18=8),AC16,IF(AND('Tool interface'!$C$19=1,'Tool interface'!$C$18=9),AB16,IF(AND('Tool interface'!$C$19=1,'Tool interface'!$C$18=10),AA16,))))))))))))))))))))))))))))))))))))))))))))))))))</f>
        <v>0</v>
      </c>
      <c r="X17" s="395">
        <f>+IF(AND('Tool interface'!$C$19=5,'Tool interface'!$C$18=1),'CBA - BIM level 1'!AG16,IF(AND('Tool interface'!$C$19=5,'Tool interface'!$C$18=2),'CBA - BIM level 1'!AF16,IF(AND('Tool interface'!$C$19=5,'Tool interface'!$C$18=3),AE16,IF(AND('Tool interface'!$C$19=5,'Tool interface'!$C$18=4),AD16,IF(AND('Tool interface'!$C$19=5,'Tool interface'!$C$18=5),AC16,IF(AND('Tool interface'!$C$19=5,'Tool interface'!$C$18=6),AB16,IF(AND('Tool interface'!$C$19=5,'Tool interface'!$C$18=7),AA16,IF(AND('Tool interface'!$C$19=5,'Tool interface'!$C$18=8),Z16,IF(AND('Tool interface'!$C$19=5,'Tool interface'!$C$18=9),Y16,IF(AND('Tool interface'!$C$19=5,'Tool interface'!$C$18=10),X16,IF(AND('Tool interface'!$C$19=4,'Tool interface'!$C$18=1),'CBA - BIM level 1'!AH16,IF(AND('Tool interface'!$C$19=4,'Tool interface'!$C$18=2),'CBA - BIM level 1'!AG16,IF(AND('Tool interface'!$C$19=4,'Tool interface'!$C$18=3),'CBA - BIM level 1'!AF16,IF(AND('Tool interface'!$C$19=4,'Tool interface'!$C$18=4),AE16,IF(AND('Tool interface'!$C$19=4,'Tool interface'!$C$18=5),AD16,IF(AND('Tool interface'!$C$19=4,'Tool interface'!$C$18=6),AC16,IF(AND('Tool interface'!$C$19=4,'Tool interface'!$C$18=7),AB16,IF(AND('Tool interface'!$C$19=4,'Tool interface'!$C$18=8),AA16,IF(AND('Tool interface'!$C$19=4,'Tool interface'!$C$18=9),Z16,IF(AND('Tool interface'!$C$19=4,'Tool interface'!$C$18=10),Y16,IF(AND('Tool interface'!$C$19=3,'Tool interface'!$C$18=1),'CBA - BIM level 1'!AI16,IF(AND('Tool interface'!$C$19=3,'Tool interface'!$C$18=2),'CBA - BIM level 1'!AH16,IF(AND('Tool interface'!$C$19=3,'Tool interface'!$C$18=3),'CBA - BIM level 1'!AG16,IF(AND('Tool interface'!$C$19=3,'Tool interface'!$C$18=4),'CBA - BIM level 1'!AF16,IF(AND('Tool interface'!$C$19=3,'Tool interface'!$C$18=5),AE16,IF(AND('Tool interface'!$C$19=3,'Tool interface'!$C$18=6),AD16,IF(AND('Tool interface'!$C$19=3,'Tool interface'!$C$18=7),AC16,IF(AND('Tool interface'!$C$19=3,'Tool interface'!$C$18=8),AB16,IF(AND('Tool interface'!$C$19=3,'Tool interface'!$C$18=9),AA16,IF(AND('Tool interface'!$C$19=3,'Tool interface'!$C$18=10),Z16,IF(AND('Tool interface'!$C$19=2,'Tool interface'!$C$18=1),'CBA - BIM level 1'!AJ16,IF(AND('Tool interface'!$C$19=2,'Tool interface'!$C$18=2),'CBA - BIM level 1'!AI16,IF(AND('Tool interface'!$C$19=2,'Tool interface'!$C$18=3),'CBA - BIM level 1'!AH16,IF(AND('Tool interface'!$C$19=2,'Tool interface'!$C$18=4),'CBA - BIM level 1'!AG16,IF(AND('Tool interface'!$C$19=2,'Tool interface'!$C$18=5),'CBA - BIM level 1'!AF16,IF(AND('Tool interface'!$C$19=2,'Tool interface'!$C$18=6),AE16,IF(AND('Tool interface'!$C$19=2,'Tool interface'!$C$18=7),AD16,IF(AND('Tool interface'!$C$19=2,'Tool interface'!$C$18=8),AC16,IF(AND('Tool interface'!$C$19=2,'Tool interface'!$C$18=9),AB16,IF(AND('Tool interface'!$C$19=2,'Tool interface'!$C$18=10),AA16,IF(AND('Tool interface'!$C$19=1,'Tool interface'!$C$18=1),'CBA - BIM level 1'!AK16,IF(AND('Tool interface'!$C$19=1,'Tool interface'!$C$18=2),'CBA - BIM level 1'!AJ16,IF(AND('Tool interface'!$C$19=1,'Tool interface'!$C$18=3),'CBA - BIM level 1'!AI16,IF(AND('Tool interface'!$C$19=1,'Tool interface'!$C$18=4),'CBA - BIM level 1'!AH16,IF(AND('Tool interface'!$C$19=1,'Tool interface'!$C$18=5),'CBA - BIM level 1'!AG16,IF(AND('Tool interface'!$C$19=1,'Tool interface'!$C$18=6),AF16,IF(AND('Tool interface'!$C$19=1,'Tool interface'!$C$18=7),AE16,IF(AND('Tool interface'!$C$19=1,'Tool interface'!$C$18=8),AD16,IF(AND('Tool interface'!$C$19=1,'Tool interface'!$C$18=9),AC16,IF(AND('Tool interface'!$C$19=1,'Tool interface'!$C$18=10),AB16,))))))))))))))))))))))))))))))))))))))))))))))))))</f>
        <v>0</v>
      </c>
      <c r="Y17" s="395">
        <f>+IF(AND('Tool interface'!$C$19=5,'Tool interface'!$C$18=1),'CBA - BIM level 1'!AH16,IF(AND('Tool interface'!$C$19=5,'Tool interface'!$C$18=2),'CBA - BIM level 1'!AG16,IF(AND('Tool interface'!$C$19=5,'Tool interface'!$C$18=3),AF16,IF(AND('Tool interface'!$C$19=5,'Tool interface'!$C$18=4),AE16,IF(AND('Tool interface'!$C$19=5,'Tool interface'!$C$18=5),AD16,IF(AND('Tool interface'!$C$19=5,'Tool interface'!$C$18=6),AC16,IF(AND('Tool interface'!$C$19=5,'Tool interface'!$C$18=7),AB16,IF(AND('Tool interface'!$C$19=5,'Tool interface'!$C$18=8),AA16,IF(AND('Tool interface'!$C$19=5,'Tool interface'!$C$18=9),Z16,IF(AND('Tool interface'!$C$19=5,'Tool interface'!$C$18=10),Y16,IF(AND('Tool interface'!$C$19=4,'Tool interface'!$C$18=1),'CBA - BIM level 1'!AI16,IF(AND('Tool interface'!$C$19=4,'Tool interface'!$C$18=2),'CBA - BIM level 1'!AH16,IF(AND('Tool interface'!$C$19=4,'Tool interface'!$C$18=3),'CBA - BIM level 1'!AG16,IF(AND('Tool interface'!$C$19=4,'Tool interface'!$C$18=4),AF16,IF(AND('Tool interface'!$C$19=4,'Tool interface'!$C$18=5),AE16,IF(AND('Tool interface'!$C$19=4,'Tool interface'!$C$18=6),AD16,IF(AND('Tool interface'!$C$19=4,'Tool interface'!$C$18=7),AC16,IF(AND('Tool interface'!$C$19=4,'Tool interface'!$C$18=8),AB16,IF(AND('Tool interface'!$C$19=4,'Tool interface'!$C$18=9),AA16,IF(AND('Tool interface'!$C$19=4,'Tool interface'!$C$18=10),Z16,IF(AND('Tool interface'!$C$19=3,'Tool interface'!$C$18=1),'CBA - BIM level 1'!AJ16,IF(AND('Tool interface'!$C$19=3,'Tool interface'!$C$18=2),'CBA - BIM level 1'!AI16,IF(AND('Tool interface'!$C$19=3,'Tool interface'!$C$18=3),'CBA - BIM level 1'!AH16,IF(AND('Tool interface'!$C$19=3,'Tool interface'!$C$18=4),'CBA - BIM level 1'!AG16,IF(AND('Tool interface'!$C$19=3,'Tool interface'!$C$18=5),AF16,IF(AND('Tool interface'!$C$19=3,'Tool interface'!$C$18=6),AE16,IF(AND('Tool interface'!$C$19=3,'Tool interface'!$C$18=7),AD16,IF(AND('Tool interface'!$C$19=3,'Tool interface'!$C$18=8),AC16,IF(AND('Tool interface'!$C$19=3,'Tool interface'!$C$18=9),AB16,IF(AND('Tool interface'!$C$19=3,'Tool interface'!$C$18=10),AA16,IF(AND('Tool interface'!$C$19=2,'Tool interface'!$C$18=1),'CBA - BIM level 1'!AK16,IF(AND('Tool interface'!$C$19=2,'Tool interface'!$C$18=2),'CBA - BIM level 1'!AJ16,IF(AND('Tool interface'!$C$19=2,'Tool interface'!$C$18=3),'CBA - BIM level 1'!AI16,IF(AND('Tool interface'!$C$19=2,'Tool interface'!$C$18=4),'CBA - BIM level 1'!AH16,IF(AND('Tool interface'!$C$19=2,'Tool interface'!$C$18=5),'CBA - BIM level 1'!AG16,IF(AND('Tool interface'!$C$19=2,'Tool interface'!$C$18=6),AF16,IF(AND('Tool interface'!$C$19=2,'Tool interface'!$C$18=7),AE16,IF(AND('Tool interface'!$C$19=2,'Tool interface'!$C$18=8),AD16,IF(AND('Tool interface'!$C$19=2,'Tool interface'!$C$18=9),AC16,IF(AND('Tool interface'!$C$19=2,'Tool interface'!$C$18=10),AB16,IF(AND('Tool interface'!$C$19=1,'Tool interface'!$C$18=1),'CBA - BIM level 1'!AL16,IF(AND('Tool interface'!$C$19=1,'Tool interface'!$C$18=2),'CBA - BIM level 1'!AK16,IF(AND('Tool interface'!$C$19=1,'Tool interface'!$C$18=3),'CBA - BIM level 1'!AJ16,IF(AND('Tool interface'!$C$19=1,'Tool interface'!$C$18=4),'CBA - BIM level 1'!AI16,IF(AND('Tool interface'!$C$19=1,'Tool interface'!$C$18=5),'CBA - BIM level 1'!AH16,IF(AND('Tool interface'!$C$19=1,'Tool interface'!$C$18=6),AG16,IF(AND('Tool interface'!$C$19=1,'Tool interface'!$C$18=7),AF16,IF(AND('Tool interface'!$C$19=1,'Tool interface'!$C$18=8),AE16,IF(AND('Tool interface'!$C$19=1,'Tool interface'!$C$18=9),AD16,IF(AND('Tool interface'!$C$19=1,'Tool interface'!$C$18=10),AC16,))))))))))))))))))))))))))))))))))))))))))))))))))</f>
        <v>0</v>
      </c>
      <c r="Z17" s="395">
        <f>+IF(AND('Tool interface'!$C$19=5,'Tool interface'!$C$18=1),'CBA - BIM level 1'!AI16,IF(AND('Tool interface'!$C$19=5,'Tool interface'!$C$18=2),'CBA - BIM level 1'!AH16,IF(AND('Tool interface'!$C$19=5,'Tool interface'!$C$18=3),AG16,IF(AND('Tool interface'!$C$19=5,'Tool interface'!$C$18=4),AF16,IF(AND('Tool interface'!$C$19=5,'Tool interface'!$C$18=5),AE16,IF(AND('Tool interface'!$C$19=5,'Tool interface'!$C$18=6),AD16,IF(AND('Tool interface'!$C$19=5,'Tool interface'!$C$18=7),AC16,IF(AND('Tool interface'!$C$19=5,'Tool interface'!$C$18=8),AB16,IF(AND('Tool interface'!$C$19=5,'Tool interface'!$C$18=9),AA16,IF(AND('Tool interface'!$C$19=5,'Tool interface'!$C$18=10),Z16,IF(AND('Tool interface'!$C$19=4,'Tool interface'!$C$18=1),'CBA - BIM level 1'!AJ16,IF(AND('Tool interface'!$C$19=4,'Tool interface'!$C$18=2),'CBA - BIM level 1'!AI16,IF(AND('Tool interface'!$C$19=4,'Tool interface'!$C$18=3),'CBA - BIM level 1'!AH16,IF(AND('Tool interface'!$C$19=4,'Tool interface'!$C$18=4),AG16,IF(AND('Tool interface'!$C$19=4,'Tool interface'!$C$18=5),AF16,IF(AND('Tool interface'!$C$19=4,'Tool interface'!$C$18=6),AE16,IF(AND('Tool interface'!$C$19=4,'Tool interface'!$C$18=7),AD16,IF(AND('Tool interface'!$C$19=4,'Tool interface'!$C$18=8),AC16,IF(AND('Tool interface'!$C$19=4,'Tool interface'!$C$18=9),AB16,IF(AND('Tool interface'!$C$19=4,'Tool interface'!$C$18=10),AA16,IF(AND('Tool interface'!$C$19=3,'Tool interface'!$C$18=1),'CBA - BIM level 1'!AK16,IF(AND('Tool interface'!$C$19=3,'Tool interface'!$C$18=2),'CBA - BIM level 1'!AJ16,IF(AND('Tool interface'!$C$19=3,'Tool interface'!$C$18=3),'CBA - BIM level 1'!AI16,IF(AND('Tool interface'!$C$19=3,'Tool interface'!$C$18=4),'CBA - BIM level 1'!AH16,IF(AND('Tool interface'!$C$19=3,'Tool interface'!$C$18=5),AG16,IF(AND('Tool interface'!$C$19=3,'Tool interface'!$C$18=6),AF16,IF(AND('Tool interface'!$C$19=3,'Tool interface'!$C$18=7),AE16,IF(AND('Tool interface'!$C$19=3,'Tool interface'!$C$18=8),AD16,IF(AND('Tool interface'!$C$19=3,'Tool interface'!$C$18=9),AC16,IF(AND('Tool interface'!$C$19=3,'Tool interface'!$C$18=10),AB16,IF(AND('Tool interface'!$C$19=2,'Tool interface'!$C$18=1),'CBA - BIM level 1'!AL16,IF(AND('Tool interface'!$C$19=2,'Tool interface'!$C$18=2),'CBA - BIM level 1'!AK16,IF(AND('Tool interface'!$C$19=2,'Tool interface'!$C$18=3),'CBA - BIM level 1'!AJ16,IF(AND('Tool interface'!$C$19=2,'Tool interface'!$C$18=4),'CBA - BIM level 1'!AI16,IF(AND('Tool interface'!$C$19=2,'Tool interface'!$C$18=5),'CBA - BIM level 1'!AH16,IF(AND('Tool interface'!$C$19=2,'Tool interface'!$C$18=6),AG16,IF(AND('Tool interface'!$C$19=2,'Tool interface'!$C$18=7),AF16,IF(AND('Tool interface'!$C$19=2,'Tool interface'!$C$18=8),AE16,IF(AND('Tool interface'!$C$19=2,'Tool interface'!$C$18=9),AD16,IF(AND('Tool interface'!$C$19=2,'Tool interface'!$C$18=10),AC16,IF(AND('Tool interface'!$C$19=1,'Tool interface'!$C$18=1),'CBA - BIM level 1'!AM16,IF(AND('Tool interface'!$C$19=1,'Tool interface'!$C$18=2),'CBA - BIM level 1'!AL16,IF(AND('Tool interface'!$C$19=1,'Tool interface'!$C$18=3),'CBA - BIM level 1'!AK16,IF(AND('Tool interface'!$C$19=1,'Tool interface'!$C$18=4),'CBA - BIM level 1'!AJ16,IF(AND('Tool interface'!$C$19=1,'Tool interface'!$C$18=5),'CBA - BIM level 1'!AI16,IF(AND('Tool interface'!$C$19=1,'Tool interface'!$C$18=6),AH16,IF(AND('Tool interface'!$C$19=1,'Tool interface'!$C$18=7),AG16,IF(AND('Tool interface'!$C$19=1,'Tool interface'!$C$18=8),AF16,IF(AND('Tool interface'!$C$19=1,'Tool interface'!$C$18=9),AE16,IF(AND('Tool interface'!$C$19=1,'Tool interface'!$C$18=10),AD16,))))))))))))))))))))))))))))))))))))))))))))))))))</f>
        <v>0</v>
      </c>
      <c r="AA17" s="395">
        <f>+IF(AND('Tool interface'!$C$19=5,'Tool interface'!$C$18=1),'CBA - BIM level 1'!AJ16,IF(AND('Tool interface'!$C$19=5,'Tool interface'!$C$18=2),'CBA - BIM level 1'!AI16,IF(AND('Tool interface'!$C$19=5,'Tool interface'!$C$18=3),AH16,IF(AND('Tool interface'!$C$19=5,'Tool interface'!$C$18=4),AG16,IF(AND('Tool interface'!$C$19=5,'Tool interface'!$C$18=5),AF16,IF(AND('Tool interface'!$C$19=5,'Tool interface'!$C$18=6),AE16,IF(AND('Tool interface'!$C$19=5,'Tool interface'!$C$18=7),AD16,IF(AND('Tool interface'!$C$19=5,'Tool interface'!$C$18=8),AC16,IF(AND('Tool interface'!$C$19=5,'Tool interface'!$C$18=9),AB16,IF(AND('Tool interface'!$C$19=5,'Tool interface'!$C$18=10),AA16,IF(AND('Tool interface'!$C$19=4,'Tool interface'!$C$18=1),'CBA - BIM level 1'!AK16,IF(AND('Tool interface'!$C$19=4,'Tool interface'!$C$18=2),'CBA - BIM level 1'!AJ16,IF(AND('Tool interface'!$C$19=4,'Tool interface'!$C$18=3),'CBA - BIM level 1'!AI16,IF(AND('Tool interface'!$C$19=4,'Tool interface'!$C$18=4),AH16,IF(AND('Tool interface'!$C$19=4,'Tool interface'!$C$18=5),AG16,IF(AND('Tool interface'!$C$19=4,'Tool interface'!$C$18=6),AF16,IF(AND('Tool interface'!$C$19=4,'Tool interface'!$C$18=7),AE16,IF(AND('Tool interface'!$C$19=4,'Tool interface'!$C$18=8),AD16,IF(AND('Tool interface'!$C$19=4,'Tool interface'!$C$18=9),AC16,IF(AND('Tool interface'!$C$19=4,'Tool interface'!$C$18=10),AB16,IF(AND('Tool interface'!$C$19=3,'Tool interface'!$C$18=1),'CBA - BIM level 1'!AL16,IF(AND('Tool interface'!$C$19=3,'Tool interface'!$C$18=2),'CBA - BIM level 1'!AK16,IF(AND('Tool interface'!$C$19=3,'Tool interface'!$C$18=3),'CBA - BIM level 1'!AJ16,IF(AND('Tool interface'!$C$19=3,'Tool interface'!$C$18=4),'CBA - BIM level 1'!AI16,IF(AND('Tool interface'!$C$19=3,'Tool interface'!$C$18=5),AH16,IF(AND('Tool interface'!$C$19=3,'Tool interface'!$C$18=6),AG16,IF(AND('Tool interface'!$C$19=3,'Tool interface'!$C$18=7),AF16,IF(AND('Tool interface'!$C$19=3,'Tool interface'!$C$18=8),AE16,IF(AND('Tool interface'!$C$19=3,'Tool interface'!$C$18=9),AD16,IF(AND('Tool interface'!$C$19=3,'Tool interface'!$C$18=10),AC16,IF(AND('Tool interface'!$C$19=2,'Tool interface'!$C$18=1),'CBA - BIM level 1'!AM16,IF(AND('Tool interface'!$C$19=2,'Tool interface'!$C$18=2),'CBA - BIM level 1'!AL16,IF(AND('Tool interface'!$C$19=2,'Tool interface'!$C$18=3),'CBA - BIM level 1'!AK16,IF(AND('Tool interface'!$C$19=2,'Tool interface'!$C$18=4),'CBA - BIM level 1'!AJ16,IF(AND('Tool interface'!$C$19=2,'Tool interface'!$C$18=5),'CBA - BIM level 1'!AI16,IF(AND('Tool interface'!$C$19=2,'Tool interface'!$C$18=6),AH16,IF(AND('Tool interface'!$C$19=2,'Tool interface'!$C$18=7),AG16,IF(AND('Tool interface'!$C$19=2,'Tool interface'!$C$18=8),AF16,IF(AND('Tool interface'!$C$19=2,'Tool interface'!$C$18=9),AE16,IF(AND('Tool interface'!$C$19=2,'Tool interface'!$C$18=10),AD16,IF(AND('Tool interface'!$C$19=1,'Tool interface'!$C$18=1),'CBA - BIM level 1'!AN16,IF(AND('Tool interface'!$C$19=1,'Tool interface'!$C$18=2),'CBA - BIM level 1'!AM16,IF(AND('Tool interface'!$C$19=1,'Tool interface'!$C$18=3),'CBA - BIM level 1'!AL16,IF(AND('Tool interface'!$C$19=1,'Tool interface'!$C$18=4),'CBA - BIM level 1'!AK16,IF(AND('Tool interface'!$C$19=1,'Tool interface'!$C$18=5),'CBA - BIM level 1'!AJ16,IF(AND('Tool interface'!$C$19=1,'Tool interface'!$C$18=6),AI16,IF(AND('Tool interface'!$C$19=1,'Tool interface'!$C$18=7),AH16,IF(AND('Tool interface'!$C$19=1,'Tool interface'!$C$18=8),AG16,IF(AND('Tool interface'!$C$19=1,'Tool interface'!$C$18=9),AF16,IF(AND('Tool interface'!$C$19=1,'Tool interface'!$C$18=10),AE16,))))))))))))))))))))))))))))))))))))))))))))))))))</f>
        <v>0</v>
      </c>
      <c r="AB17" s="395">
        <f>+IF(AND('Tool interface'!$C$19=5,'Tool interface'!$C$18=1),'CBA - BIM level 1'!AK16,IF(AND('Tool interface'!$C$19=5,'Tool interface'!$C$18=2),'CBA - BIM level 1'!AJ16,IF(AND('Tool interface'!$C$19=5,'Tool interface'!$C$18=3),AI16,IF(AND('Tool interface'!$C$19=5,'Tool interface'!$C$18=4),AH16,IF(AND('Tool interface'!$C$19=5,'Tool interface'!$C$18=5),AG16,IF(AND('Tool interface'!$C$19=5,'Tool interface'!$C$18=6),AF16,IF(AND('Tool interface'!$C$19=5,'Tool interface'!$C$18=7),AE16,IF(AND('Tool interface'!$C$19=5,'Tool interface'!$C$18=8),AD16,IF(AND('Tool interface'!$C$19=5,'Tool interface'!$C$18=9),AC16,IF(AND('Tool interface'!$C$19=5,'Tool interface'!$C$18=10),AB16,IF(AND('Tool interface'!$C$19=4,'Tool interface'!$C$18=1),'CBA - BIM level 1'!AL16,IF(AND('Tool interface'!$C$19=4,'Tool interface'!$C$18=2),'CBA - BIM level 1'!AK16,IF(AND('Tool interface'!$C$19=4,'Tool interface'!$C$18=3),'CBA - BIM level 1'!AJ16,IF(AND('Tool interface'!$C$19=4,'Tool interface'!$C$18=4),AI16,IF(AND('Tool interface'!$C$19=4,'Tool interface'!$C$18=5),AH16,IF(AND('Tool interface'!$C$19=4,'Tool interface'!$C$18=6),AG16,IF(AND('Tool interface'!$C$19=4,'Tool interface'!$C$18=7),AF16,IF(AND('Tool interface'!$C$19=4,'Tool interface'!$C$18=8),AE16,IF(AND('Tool interface'!$C$19=4,'Tool interface'!$C$18=9),AD16,IF(AND('Tool interface'!$C$19=4,'Tool interface'!$C$18=10),AC16,IF(AND('Tool interface'!$C$19=3,'Tool interface'!$C$18=1),'CBA - BIM level 1'!AM16,IF(AND('Tool interface'!$C$19=3,'Tool interface'!$C$18=2),'CBA - BIM level 1'!AL16,IF(AND('Tool interface'!$C$19=3,'Tool interface'!$C$18=3),'CBA - BIM level 1'!AK16,IF(AND('Tool interface'!$C$19=3,'Tool interface'!$C$18=4),'CBA - BIM level 1'!AJ16,IF(AND('Tool interface'!$C$19=3,'Tool interface'!$C$18=5),AI16,IF(AND('Tool interface'!$C$19=3,'Tool interface'!$C$18=6),AH16,IF(AND('Tool interface'!$C$19=3,'Tool interface'!$C$18=7),AG16,IF(AND('Tool interface'!$C$19=3,'Tool interface'!$C$18=8),AF16,IF(AND('Tool interface'!$C$19=3,'Tool interface'!$C$18=9),AE16,IF(AND('Tool interface'!$C$19=3,'Tool interface'!$C$18=10),AD16,IF(AND('Tool interface'!$C$19=2,'Tool interface'!$C$18=1),'CBA - BIM level 1'!AN16,IF(AND('Tool interface'!$C$19=2,'Tool interface'!$C$18=2),'CBA - BIM level 1'!AM16,IF(AND('Tool interface'!$C$19=2,'Tool interface'!$C$18=3),'CBA - BIM level 1'!AL16,IF(AND('Tool interface'!$C$19=2,'Tool interface'!$C$18=4),'CBA - BIM level 1'!AK16,IF(AND('Tool interface'!$C$19=2,'Tool interface'!$C$18=5),'CBA - BIM level 1'!AJ16,IF(AND('Tool interface'!$C$19=2,'Tool interface'!$C$18=6),AI16,IF(AND('Tool interface'!$C$19=2,'Tool interface'!$C$18=7),AH16,IF(AND('Tool interface'!$C$19=2,'Tool interface'!$C$18=8),AG16,IF(AND('Tool interface'!$C$19=2,'Tool interface'!$C$18=9),AF16,IF(AND('Tool interface'!$C$19=2,'Tool interface'!$C$18=10),AE16,IF(AND('Tool interface'!$C$19=1,'Tool interface'!$C$18=1),'CBA - BIM level 1'!AO16,IF(AND('Tool interface'!$C$19=1,'Tool interface'!$C$18=2),'CBA - BIM level 1'!AN16,IF(AND('Tool interface'!$C$19=1,'Tool interface'!$C$18=3),'CBA - BIM level 1'!AM16,IF(AND('Tool interface'!$C$19=1,'Tool interface'!$C$18=4),'CBA - BIM level 1'!AL16,IF(AND('Tool interface'!$C$19=1,'Tool interface'!$C$18=5),'CBA - BIM level 1'!AK16,IF(AND('Tool interface'!$C$19=1,'Tool interface'!$C$18=6),AJ16,IF(AND('Tool interface'!$C$19=1,'Tool interface'!$C$18=7),AI16,IF(AND('Tool interface'!$C$19=1,'Tool interface'!$C$18=8),AH16,IF(AND('Tool interface'!$C$19=1,'Tool interface'!$C$18=9),AG16,IF(AND('Tool interface'!$C$19=1,'Tool interface'!$C$18=10),AF16,))))))))))))))))))))))))))))))))))))))))))))))))))</f>
        <v>0</v>
      </c>
      <c r="AC17" s="395">
        <f>+IF(AND('Tool interface'!$C$19=5,'Tool interface'!$C$18=1),'CBA - BIM level 1'!AL16,IF(AND('Tool interface'!$C$19=5,'Tool interface'!$C$18=2),'CBA - BIM level 1'!AK16,IF(AND('Tool interface'!$C$19=5,'Tool interface'!$C$18=3),AJ16,IF(AND('Tool interface'!$C$19=5,'Tool interface'!$C$18=4),AI16,IF(AND('Tool interface'!$C$19=5,'Tool interface'!$C$18=5),AH16,IF(AND('Tool interface'!$C$19=5,'Tool interface'!$C$18=6),AG16,IF(AND('Tool interface'!$C$19=5,'Tool interface'!$C$18=7),AF16,IF(AND('Tool interface'!$C$19=5,'Tool interface'!$C$18=8),AE16,IF(AND('Tool interface'!$C$19=5,'Tool interface'!$C$18=9),AD16,IF(AND('Tool interface'!$C$19=5,'Tool interface'!$C$18=10),AC16,IF(AND('Tool interface'!$C$19=4,'Tool interface'!$C$18=1),'CBA - BIM level 1'!AM16,IF(AND('Tool interface'!$C$19=4,'Tool interface'!$C$18=2),'CBA - BIM level 1'!AL16,IF(AND('Tool interface'!$C$19=4,'Tool interface'!$C$18=3),'CBA - BIM level 1'!AK16,IF(AND('Tool interface'!$C$19=4,'Tool interface'!$C$18=4),AJ16,IF(AND('Tool interface'!$C$19=4,'Tool interface'!$C$18=5),AI16,IF(AND('Tool interface'!$C$19=4,'Tool interface'!$C$18=6),AH16,IF(AND('Tool interface'!$C$19=4,'Tool interface'!$C$18=7),AG16,IF(AND('Tool interface'!$C$19=4,'Tool interface'!$C$18=8),AF16,IF(AND('Tool interface'!$C$19=4,'Tool interface'!$C$18=9),AE16,IF(AND('Tool interface'!$C$19=4,'Tool interface'!$C$18=10),AD16,IF(AND('Tool interface'!$C$19=3,'Tool interface'!$C$18=1),'CBA - BIM level 1'!AN16,IF(AND('Tool interface'!$C$19=3,'Tool interface'!$C$18=2),'CBA - BIM level 1'!AM16,IF(AND('Tool interface'!$C$19=3,'Tool interface'!$C$18=3),'CBA - BIM level 1'!AL16,IF(AND('Tool interface'!$C$19=3,'Tool interface'!$C$18=4),'CBA - BIM level 1'!AK16,IF(AND('Tool interface'!$C$19=3,'Tool interface'!$C$18=5),AJ16,IF(AND('Tool interface'!$C$19=3,'Tool interface'!$C$18=6),AI16,IF(AND('Tool interface'!$C$19=3,'Tool interface'!$C$18=7),AH16,IF(AND('Tool interface'!$C$19=3,'Tool interface'!$C$18=8),AG16,IF(AND('Tool interface'!$C$19=3,'Tool interface'!$C$18=9),AF16,IF(AND('Tool interface'!$C$19=3,'Tool interface'!$C$18=10),AE16,IF(AND('Tool interface'!$C$19=2,'Tool interface'!$C$18=1),'CBA - BIM level 1'!AO16,IF(AND('Tool interface'!$C$19=2,'Tool interface'!$C$18=2),'CBA - BIM level 1'!AN16,IF(AND('Tool interface'!$C$19=2,'Tool interface'!$C$18=3),'CBA - BIM level 1'!AM16,IF(AND('Tool interface'!$C$19=2,'Tool interface'!$C$18=4),'CBA - BIM level 1'!AL16,IF(AND('Tool interface'!$C$19=2,'Tool interface'!$C$18=5),'CBA - BIM level 1'!AK16,IF(AND('Tool interface'!$C$19=2,'Tool interface'!$C$18=6),AJ16,IF(AND('Tool interface'!$C$19=2,'Tool interface'!$C$18=7),AI16,IF(AND('Tool interface'!$C$19=2,'Tool interface'!$C$18=8),AH16,IF(AND('Tool interface'!$C$19=2,'Tool interface'!$C$18=9),AG16,IF(AND('Tool interface'!$C$19=2,'Tool interface'!$C$18=10),AF16,IF(AND('Tool interface'!$C$19=1,'Tool interface'!$C$18=1),'CBA - BIM level 1'!AP16,IF(AND('Tool interface'!$C$19=1,'Tool interface'!$C$18=2),'CBA - BIM level 1'!AO16,IF(AND('Tool interface'!$C$19=1,'Tool interface'!$C$18=3),'CBA - BIM level 1'!AN16,IF(AND('Tool interface'!$C$19=1,'Tool interface'!$C$18=4),'CBA - BIM level 1'!AM16,IF(AND('Tool interface'!$C$19=1,'Tool interface'!$C$18=5),'CBA - BIM level 1'!AL16,IF(AND('Tool interface'!$C$19=1,'Tool interface'!$C$18=6),AK16,IF(AND('Tool interface'!$C$19=1,'Tool interface'!$C$18=7),AJ16,IF(AND('Tool interface'!$C$19=1,'Tool interface'!$C$18=8),AI16,IF(AND('Tool interface'!$C$19=1,'Tool interface'!$C$18=9),AH16,IF(AND('Tool interface'!$C$19=1,'Tool interface'!$C$18=10),AG16,))))))))))))))))))))))))))))))))))))))))))))))))))</f>
        <v>0</v>
      </c>
      <c r="AD17" s="395">
        <f>+IF(AND('Tool interface'!$C$19=5,'Tool interface'!$C$18=1),'CBA - BIM level 1'!AM16,IF(AND('Tool interface'!$C$19=5,'Tool interface'!$C$18=2),'CBA - BIM level 1'!AL16,IF(AND('Tool interface'!$C$19=5,'Tool interface'!$C$18=3),AK16,IF(AND('Tool interface'!$C$19=5,'Tool interface'!$C$18=4),AJ16,IF(AND('Tool interface'!$C$19=5,'Tool interface'!$C$18=5),AI16,IF(AND('Tool interface'!$C$19=5,'Tool interface'!$C$18=6),AH16,IF(AND('Tool interface'!$C$19=5,'Tool interface'!$C$18=7),AG16,IF(AND('Tool interface'!$C$19=5,'Tool interface'!$C$18=8),AF16,IF(AND('Tool interface'!$C$19=5,'Tool interface'!$C$18=9),AE16,IF(AND('Tool interface'!$C$19=5,'Tool interface'!$C$18=10),AD16,IF(AND('Tool interface'!$C$19=4,'Tool interface'!$C$18=1),'CBA - BIM level 1'!AN16,IF(AND('Tool interface'!$C$19=4,'Tool interface'!$C$18=2),'CBA - BIM level 1'!AM16,IF(AND('Tool interface'!$C$19=4,'Tool interface'!$C$18=3),'CBA - BIM level 1'!AL16,IF(AND('Tool interface'!$C$19=4,'Tool interface'!$C$18=4),AK16,IF(AND('Tool interface'!$C$19=4,'Tool interface'!$C$18=5),AJ16,IF(AND('Tool interface'!$C$19=4,'Tool interface'!$C$18=6),AI16,IF(AND('Tool interface'!$C$19=4,'Tool interface'!$C$18=7),AH16,IF(AND('Tool interface'!$C$19=4,'Tool interface'!$C$18=8),AG16,IF(AND('Tool interface'!$C$19=4,'Tool interface'!$C$18=9),AF16,IF(AND('Tool interface'!$C$19=4,'Tool interface'!$C$18=10),AE16,IF(AND('Tool interface'!$C$19=3,'Tool interface'!$C$18=1),'CBA - BIM level 1'!AO16,IF(AND('Tool interface'!$C$19=3,'Tool interface'!$C$18=2),'CBA - BIM level 1'!AN16,IF(AND('Tool interface'!$C$19=3,'Tool interface'!$C$18=3),'CBA - BIM level 1'!AM16,IF(AND('Tool interface'!$C$19=3,'Tool interface'!$C$18=4),'CBA - BIM level 1'!AL16,IF(AND('Tool interface'!$C$19=3,'Tool interface'!$C$18=5),AK16,IF(AND('Tool interface'!$C$19=3,'Tool interface'!$C$18=6),AJ16,IF(AND('Tool interface'!$C$19=3,'Tool interface'!$C$18=7),AI16,IF(AND('Tool interface'!$C$19=3,'Tool interface'!$C$18=8),AH16,IF(AND('Tool interface'!$C$19=3,'Tool interface'!$C$18=9),AG16,IF(AND('Tool interface'!$C$19=3,'Tool interface'!$C$18=10),AF16,IF(AND('Tool interface'!$C$19=2,'Tool interface'!$C$18=1),'CBA - BIM level 1'!AP16,IF(AND('Tool interface'!$C$19=2,'Tool interface'!$C$18=2),'CBA - BIM level 1'!AO16,IF(AND('Tool interface'!$C$19=2,'Tool interface'!$C$18=3),'CBA - BIM level 1'!AN16,IF(AND('Tool interface'!$C$19=2,'Tool interface'!$C$18=4),'CBA - BIM level 1'!AM16,IF(AND('Tool interface'!$C$19=2,'Tool interface'!$C$18=5),'CBA - BIM level 1'!AL16,IF(AND('Tool interface'!$C$19=2,'Tool interface'!$C$18=6),AK16,IF(AND('Tool interface'!$C$19=2,'Tool interface'!$C$18=7),AJ16,IF(AND('Tool interface'!$C$19=2,'Tool interface'!$C$18=8),AI16,IF(AND('Tool interface'!$C$19=2,'Tool interface'!$C$18=9),AH16,IF(AND('Tool interface'!$C$19=2,'Tool interface'!$C$18=10),AG16,IF(AND('Tool interface'!$C$19=1,'Tool interface'!$C$18=1),'CBA - BIM level 1'!AQ16,IF(AND('Tool interface'!$C$19=1,'Tool interface'!$C$18=2),'CBA - BIM level 1'!AP16,IF(AND('Tool interface'!$C$19=1,'Tool interface'!$C$18=3),'CBA - BIM level 1'!AO16,IF(AND('Tool interface'!$C$19=1,'Tool interface'!$C$18=4),'CBA - BIM level 1'!AN16,IF(AND('Tool interface'!$C$19=1,'Tool interface'!$C$18=5),'CBA - BIM level 1'!AM16,IF(AND('Tool interface'!$C$19=1,'Tool interface'!$C$18=6),AL16,IF(AND('Tool interface'!$C$19=1,'Tool interface'!$C$18=7),AK16,IF(AND('Tool interface'!$C$19=1,'Tool interface'!$C$18=8),AJ16,IF(AND('Tool interface'!$C$19=1,'Tool interface'!$C$18=9),AI16,IF(AND('Tool interface'!$C$19=1,'Tool interface'!$C$18=10),AH16,))))))))))))))))))))))))))))))))))))))))))))))))))</f>
        <v>0</v>
      </c>
      <c r="AE17" s="395">
        <f>+IF(AND('Tool interface'!$C$19=5,'Tool interface'!$C$18=1),'CBA - BIM level 1'!AN16,IF(AND('Tool interface'!$C$19=5,'Tool interface'!$C$18=2),'CBA - BIM level 1'!AM16,IF(AND('Tool interface'!$C$19=5,'Tool interface'!$C$18=3),AL16,IF(AND('Tool interface'!$C$19=5,'Tool interface'!$C$18=4),AK16,IF(AND('Tool interface'!$C$19=5,'Tool interface'!$C$18=5),AJ16,IF(AND('Tool interface'!$C$19=5,'Tool interface'!$C$18=6),AI16,IF(AND('Tool interface'!$C$19=5,'Tool interface'!$C$18=7),AH16,IF(AND('Tool interface'!$C$19=5,'Tool interface'!$C$18=8),AG16,IF(AND('Tool interface'!$C$19=5,'Tool interface'!$C$18=9),AF16,IF(AND('Tool interface'!$C$19=5,'Tool interface'!$C$18=10),AE16,IF(AND('Tool interface'!$C$19=4,'Tool interface'!$C$18=1),'CBA - BIM level 1'!AO16,IF(AND('Tool interface'!$C$19=4,'Tool interface'!$C$18=2),'CBA - BIM level 1'!AN16,IF(AND('Tool interface'!$C$19=4,'Tool interface'!$C$18=3),'CBA - BIM level 1'!AM16,IF(AND('Tool interface'!$C$19=4,'Tool interface'!$C$18=4),AL16,IF(AND('Tool interface'!$C$19=4,'Tool interface'!$C$18=5),AK16,IF(AND('Tool interface'!$C$19=4,'Tool interface'!$C$18=6),AJ16,IF(AND('Tool interface'!$C$19=4,'Tool interface'!$C$18=7),AI16,IF(AND('Tool interface'!$C$19=4,'Tool interface'!$C$18=8),AH16,IF(AND('Tool interface'!$C$19=4,'Tool interface'!$C$18=9),AG16,IF(AND('Tool interface'!$C$19=4,'Tool interface'!$C$18=10),AF16,IF(AND('Tool interface'!$C$19=3,'Tool interface'!$C$18=1),'CBA - BIM level 1'!AP16,IF(AND('Tool interface'!$C$19=3,'Tool interface'!$C$18=2),'CBA - BIM level 1'!AO16,IF(AND('Tool interface'!$C$19=3,'Tool interface'!$C$18=3),'CBA - BIM level 1'!AN16,IF(AND('Tool interface'!$C$19=3,'Tool interface'!$C$18=4),'CBA - BIM level 1'!AM16,IF(AND('Tool interface'!$C$19=3,'Tool interface'!$C$18=5),AL16,IF(AND('Tool interface'!$C$19=3,'Tool interface'!$C$18=6),AK16,IF(AND('Tool interface'!$C$19=3,'Tool interface'!$C$18=7),AJ16,IF(AND('Tool interface'!$C$19=3,'Tool interface'!$C$18=8),AI16,IF(AND('Tool interface'!$C$19=3,'Tool interface'!$C$18=9),AH16,IF(AND('Tool interface'!$C$19=3,'Tool interface'!$C$18=10),AG16,IF(AND('Tool interface'!$C$19=2,'Tool interface'!$C$18=1),'CBA - BIM level 1'!AQ16,IF(AND('Tool interface'!$C$19=2,'Tool interface'!$C$18=2),'CBA - BIM level 1'!AP16,IF(AND('Tool interface'!$C$19=2,'Tool interface'!$C$18=3),'CBA - BIM level 1'!AO16,IF(AND('Tool interface'!$C$19=2,'Tool interface'!$C$18=4),'CBA - BIM level 1'!AN16,IF(AND('Tool interface'!$C$19=2,'Tool interface'!$C$18=5),'CBA - BIM level 1'!AM16,IF(AND('Tool interface'!$C$19=2,'Tool interface'!$C$18=6),AL16,IF(AND('Tool interface'!$C$19=2,'Tool interface'!$C$18=7),AK16,IF(AND('Tool interface'!$C$19=2,'Tool interface'!$C$18=8),AJ16,IF(AND('Tool interface'!$C$19=2,'Tool interface'!$C$18=9),AI16,IF(AND('Tool interface'!$C$19=2,'Tool interface'!$C$18=10),AH16,IF(AND('Tool interface'!$C$19=1,'Tool interface'!$C$18=1),'CBA - BIM level 1'!AR16,IF(AND('Tool interface'!$C$19=1,'Tool interface'!$C$18=2),'CBA - BIM level 1'!AQ16,IF(AND('Tool interface'!$C$19=1,'Tool interface'!$C$18=3),'CBA - BIM level 1'!AP16,IF(AND('Tool interface'!$C$19=1,'Tool interface'!$C$18=4),'CBA - BIM level 1'!AO16,IF(AND('Tool interface'!$C$19=1,'Tool interface'!$C$18=5),'CBA - BIM level 1'!AN16,IF(AND('Tool interface'!$C$19=1,'Tool interface'!$C$18=6),AM16,IF(AND('Tool interface'!$C$19=1,'Tool interface'!$C$18=7),AL16,IF(AND('Tool interface'!$C$19=1,'Tool interface'!$C$18=8),AK16,IF(AND('Tool interface'!$C$19=1,'Tool interface'!$C$18=9),AJ16,IF(AND('Tool interface'!$C$19=1,'Tool interface'!$C$18=10),AI16,))))))))))))))))))))))))))))))))))))))))))))))))))</f>
        <v>0</v>
      </c>
      <c r="AF17" s="395">
        <f>+IF(AND('Tool interface'!$C$19=5,'Tool interface'!$C$18=1),'CBA - BIM level 1'!AO16,IF(AND('Tool interface'!$C$19=5,'Tool interface'!$C$18=2),'CBA - BIM level 1'!AN16,IF(AND('Tool interface'!$C$19=5,'Tool interface'!$C$18=3),AM16,IF(AND('Tool interface'!$C$19=5,'Tool interface'!$C$18=4),AL16,IF(AND('Tool interface'!$C$19=5,'Tool interface'!$C$18=5),AK16,IF(AND('Tool interface'!$C$19=5,'Tool interface'!$C$18=6),AJ16,IF(AND('Tool interface'!$C$19=5,'Tool interface'!$C$18=7),AI16,IF(AND('Tool interface'!$C$19=5,'Tool interface'!$C$18=8),AH16,IF(AND('Tool interface'!$C$19=5,'Tool interface'!$C$18=9),AG16,IF(AND('Tool interface'!$C$19=5,'Tool interface'!$C$18=10),AF16,IF(AND('Tool interface'!$C$19=4,'Tool interface'!$C$18=1),'CBA - BIM level 1'!AP16,IF(AND('Tool interface'!$C$19=4,'Tool interface'!$C$18=2),'CBA - BIM level 1'!AO16,IF(AND('Tool interface'!$C$19=4,'Tool interface'!$C$18=3),'CBA - BIM level 1'!AN16,IF(AND('Tool interface'!$C$19=4,'Tool interface'!$C$18=4),AM16,IF(AND('Tool interface'!$C$19=4,'Tool interface'!$C$18=5),AL16,IF(AND('Tool interface'!$C$19=4,'Tool interface'!$C$18=6),AK16,IF(AND('Tool interface'!$C$19=4,'Tool interface'!$C$18=7),AJ16,IF(AND('Tool interface'!$C$19=4,'Tool interface'!$C$18=8),AI16,IF(AND('Tool interface'!$C$19=4,'Tool interface'!$C$18=9),AH16,IF(AND('Tool interface'!$C$19=4,'Tool interface'!$C$18=10),AG16,IF(AND('Tool interface'!$C$19=3,'Tool interface'!$C$18=1),'CBA - BIM level 1'!AQ16,IF(AND('Tool interface'!$C$19=3,'Tool interface'!$C$18=2),'CBA - BIM level 1'!AP16,IF(AND('Tool interface'!$C$19=3,'Tool interface'!$C$18=3),'CBA - BIM level 1'!AO16,IF(AND('Tool interface'!$C$19=3,'Tool interface'!$C$18=4),'CBA - BIM level 1'!AN16,IF(AND('Tool interface'!$C$19=3,'Tool interface'!$C$18=5),AM16,IF(AND('Tool interface'!$C$19=3,'Tool interface'!$C$18=6),AL16,IF(AND('Tool interface'!$C$19=3,'Tool interface'!$C$18=7),AK16,IF(AND('Tool interface'!$C$19=3,'Tool interface'!$C$18=8),AJ16,IF(AND('Tool interface'!$C$19=3,'Tool interface'!$C$18=9),AI16,IF(AND('Tool interface'!$C$19=3,'Tool interface'!$C$18=10),AH16,IF(AND('Tool interface'!$C$19=2,'Tool interface'!$C$18=1),'CBA - BIM level 1'!AR16,IF(AND('Tool interface'!$C$19=2,'Tool interface'!$C$18=2),'CBA - BIM level 1'!AQ16,IF(AND('Tool interface'!$C$19=2,'Tool interface'!$C$18=3),'CBA - BIM level 1'!AP16,IF(AND('Tool interface'!$C$19=2,'Tool interface'!$C$18=4),'CBA - BIM level 1'!AO16,IF(AND('Tool interface'!$C$19=2,'Tool interface'!$C$18=5),'CBA - BIM level 1'!AN16,IF(AND('Tool interface'!$C$19=2,'Tool interface'!$C$18=6),AM16,IF(AND('Tool interface'!$C$19=2,'Tool interface'!$C$18=7),AL16,IF(AND('Tool interface'!$C$19=2,'Tool interface'!$C$18=8),AK16,IF(AND('Tool interface'!$C$19=2,'Tool interface'!$C$18=9),AJ16,IF(AND('Tool interface'!$C$19=2,'Tool interface'!$C$18=10),AI16,IF(AND('Tool interface'!$C$19=1,'Tool interface'!$C$18=1),'CBA - BIM level 1'!AS16,IF(AND('Tool interface'!$C$19=1,'Tool interface'!$C$18=2),'CBA - BIM level 1'!AR16,IF(AND('Tool interface'!$C$19=1,'Tool interface'!$C$18=3),'CBA - BIM level 1'!AQ16,IF(AND('Tool interface'!$C$19=1,'Tool interface'!$C$18=4),'CBA - BIM level 1'!AP16,IF(AND('Tool interface'!$C$19=1,'Tool interface'!$C$18=5),'CBA - BIM level 1'!AO16,IF(AND('Tool interface'!$C$19=1,'Tool interface'!$C$18=6),AN16,IF(AND('Tool interface'!$C$19=1,'Tool interface'!$C$18=7),AM16,IF(AND('Tool interface'!$C$19=1,'Tool interface'!$C$18=8),AL16,IF(AND('Tool interface'!$C$19=1,'Tool interface'!$C$18=9),AK16,IF(AND('Tool interface'!$C$19=1,'Tool interface'!$C$18=10),AJ16,))))))))))))))))))))))))))))))))))))))))))))))))))</f>
        <v>0</v>
      </c>
      <c r="AG17" s="395">
        <f>+IF(AND('Tool interface'!$C$19=5,'Tool interface'!$C$18=1),'CBA - BIM level 1'!AP16,IF(AND('Tool interface'!$C$19=5,'Tool interface'!$C$18=2),'CBA - BIM level 1'!AO16,IF(AND('Tool interface'!$C$19=5,'Tool interface'!$C$18=3),AN16,IF(AND('Tool interface'!$C$19=5,'Tool interface'!$C$18=4),AM16,IF(AND('Tool interface'!$C$19=5,'Tool interface'!$C$18=5),AL16,IF(AND('Tool interface'!$C$19=5,'Tool interface'!$C$18=6),AK16,IF(AND('Tool interface'!$C$19=5,'Tool interface'!$C$18=7),AJ16,IF(AND('Tool interface'!$C$19=5,'Tool interface'!$C$18=8),AI16,IF(AND('Tool interface'!$C$19=5,'Tool interface'!$C$18=9),AH16,IF(AND('Tool interface'!$C$19=5,'Tool interface'!$C$18=10),AG16,IF(AND('Tool interface'!$C$19=4,'Tool interface'!$C$18=1),'CBA - BIM level 1'!AQ16,IF(AND('Tool interface'!$C$19=4,'Tool interface'!$C$18=2),'CBA - BIM level 1'!AP16,IF(AND('Tool interface'!$C$19=4,'Tool interface'!$C$18=3),'CBA - BIM level 1'!AO16,IF(AND('Tool interface'!$C$19=4,'Tool interface'!$C$18=4),AN16,IF(AND('Tool interface'!$C$19=4,'Tool interface'!$C$18=5),AM16,IF(AND('Tool interface'!$C$19=4,'Tool interface'!$C$18=6),AL16,IF(AND('Tool interface'!$C$19=4,'Tool interface'!$C$18=7),AK16,IF(AND('Tool interface'!$C$19=4,'Tool interface'!$C$18=8),AJ16,IF(AND('Tool interface'!$C$19=4,'Tool interface'!$C$18=9),AI16,IF(AND('Tool interface'!$C$19=4,'Tool interface'!$C$18=10),AH16,IF(AND('Tool interface'!$C$19=3,'Tool interface'!$C$18=1),'CBA - BIM level 1'!AR16,IF(AND('Tool interface'!$C$19=3,'Tool interface'!$C$18=2),'CBA - BIM level 1'!AQ16,IF(AND('Tool interface'!$C$19=3,'Tool interface'!$C$18=3),'CBA - BIM level 1'!AP16,IF(AND('Tool interface'!$C$19=3,'Tool interface'!$C$18=4),'CBA - BIM level 1'!AO16,IF(AND('Tool interface'!$C$19=3,'Tool interface'!$C$18=5),AN16,IF(AND('Tool interface'!$C$19=3,'Tool interface'!$C$18=6),AM16,IF(AND('Tool interface'!$C$19=3,'Tool interface'!$C$18=7),AL16,IF(AND('Tool interface'!$C$19=3,'Tool interface'!$C$18=8),AK16,IF(AND('Tool interface'!$C$19=3,'Tool interface'!$C$18=9),AJ16,IF(AND('Tool interface'!$C$19=3,'Tool interface'!$C$18=10),AI16,IF(AND('Tool interface'!$C$19=2,'Tool interface'!$C$18=1),'CBA - BIM level 1'!AS16,IF(AND('Tool interface'!$C$19=2,'Tool interface'!$C$18=2),'CBA - BIM level 1'!AR16,IF(AND('Tool interface'!$C$19=2,'Tool interface'!$C$18=3),'CBA - BIM level 1'!AQ16,IF(AND('Tool interface'!$C$19=2,'Tool interface'!$C$18=4),'CBA - BIM level 1'!AP16,IF(AND('Tool interface'!$C$19=2,'Tool interface'!$C$18=5),'CBA - BIM level 1'!AO16,IF(AND('Tool interface'!$C$19=2,'Tool interface'!$C$18=6),AN16,IF(AND('Tool interface'!$C$19=2,'Tool interface'!$C$18=7),AM16,IF(AND('Tool interface'!$C$19=2,'Tool interface'!$C$18=8),AL16,IF(AND('Tool interface'!$C$19=2,'Tool interface'!$C$18=9),AK16,IF(AND('Tool interface'!$C$19=2,'Tool interface'!$C$18=10),AJ16,IF(AND('Tool interface'!$C$19=1,'Tool interface'!$C$18=1),'CBA - BIM level 1'!AT16,IF(AND('Tool interface'!$C$19=1,'Tool interface'!$C$18=2),'CBA - BIM level 1'!AS16,IF(AND('Tool interface'!$C$19=1,'Tool interface'!$C$18=3),'CBA - BIM level 1'!AR16,IF(AND('Tool interface'!$C$19=1,'Tool interface'!$C$18=4),'CBA - BIM level 1'!AQ16,IF(AND('Tool interface'!$C$19=1,'Tool interface'!$C$18=5),'CBA - BIM level 1'!AP16,IF(AND('Tool interface'!$C$19=1,'Tool interface'!$C$18=6),AO16,IF(AND('Tool interface'!$C$19=1,'Tool interface'!$C$18=7),AN16,IF(AND('Tool interface'!$C$19=1,'Tool interface'!$C$18=8),AM16,IF(AND('Tool interface'!$C$19=1,'Tool interface'!$C$18=9),AL16,IF(AND('Tool interface'!$C$19=1,'Tool interface'!$C$18=10),AK16,))))))))))))))))))))))))))))))))))))))))))))))))))</f>
        <v>0</v>
      </c>
      <c r="AH17" s="395">
        <f>+IF(AND('Tool interface'!$C$19=5,'Tool interface'!$C$18=1),'CBA - BIM level 1'!AQ16,IF(AND('Tool interface'!$C$19=5,'Tool interface'!$C$18=2),'CBA - BIM level 1'!AP16,IF(AND('Tool interface'!$C$19=5,'Tool interface'!$C$18=3),AO16,IF(AND('Tool interface'!$C$19=5,'Tool interface'!$C$18=4),AN16,IF(AND('Tool interface'!$C$19=5,'Tool interface'!$C$18=5),AM16,IF(AND('Tool interface'!$C$19=5,'Tool interface'!$C$18=6),AL16,IF(AND('Tool interface'!$C$19=5,'Tool interface'!$C$18=7),AK16,IF(AND('Tool interface'!$C$19=5,'Tool interface'!$C$18=8),AJ16,IF(AND('Tool interface'!$C$19=5,'Tool interface'!$C$18=9),AI16,IF(AND('Tool interface'!$C$19=5,'Tool interface'!$C$18=10),AH16,IF(AND('Tool interface'!$C$19=4,'Tool interface'!$C$18=1),'CBA - BIM level 1'!AR16,IF(AND('Tool interface'!$C$19=4,'Tool interface'!$C$18=2),'CBA - BIM level 1'!AQ16,IF(AND('Tool interface'!$C$19=4,'Tool interface'!$C$18=3),'CBA - BIM level 1'!AP16,IF(AND('Tool interface'!$C$19=4,'Tool interface'!$C$18=4),AO16,IF(AND('Tool interface'!$C$19=4,'Tool interface'!$C$18=5),AN16,IF(AND('Tool interface'!$C$19=4,'Tool interface'!$C$18=6),AM16,IF(AND('Tool interface'!$C$19=4,'Tool interface'!$C$18=7),AL16,IF(AND('Tool interface'!$C$19=4,'Tool interface'!$C$18=8),AK16,IF(AND('Tool interface'!$C$19=4,'Tool interface'!$C$18=9),AJ16,IF(AND('Tool interface'!$C$19=4,'Tool interface'!$C$18=10),AI16,IF(AND('Tool interface'!$C$19=3,'Tool interface'!$C$18=1),'CBA - BIM level 1'!AS16,IF(AND('Tool interface'!$C$19=3,'Tool interface'!$C$18=2),'CBA - BIM level 1'!AR16,IF(AND('Tool interface'!$C$19=3,'Tool interface'!$C$18=3),'CBA - BIM level 1'!AQ16,IF(AND('Tool interface'!$C$19=3,'Tool interface'!$C$18=4),'CBA - BIM level 1'!AP16,IF(AND('Tool interface'!$C$19=3,'Tool interface'!$C$18=5),AO16,IF(AND('Tool interface'!$C$19=3,'Tool interface'!$C$18=6),AN16,IF(AND('Tool interface'!$C$19=3,'Tool interface'!$C$18=7),AM16,IF(AND('Tool interface'!$C$19=3,'Tool interface'!$C$18=8),AL16,IF(AND('Tool interface'!$C$19=3,'Tool interface'!$C$18=9),AK16,IF(AND('Tool interface'!$C$19=3,'Tool interface'!$C$18=10),AJ16,IF(AND('Tool interface'!$C$19=2,'Tool interface'!$C$18=1),'CBA - BIM level 1'!AT16,IF(AND('Tool interface'!$C$19=2,'Tool interface'!$C$18=2),'CBA - BIM level 1'!AS16,IF(AND('Tool interface'!$C$19=2,'Tool interface'!$C$18=3),'CBA - BIM level 1'!AR16,IF(AND('Tool interface'!$C$19=2,'Tool interface'!$C$18=4),'CBA - BIM level 1'!AQ16,IF(AND('Tool interface'!$C$19=2,'Tool interface'!$C$18=5),'CBA - BIM level 1'!AP16,IF(AND('Tool interface'!$C$19=2,'Tool interface'!$C$18=6),AO16,IF(AND('Tool interface'!$C$19=2,'Tool interface'!$C$18=7),AN16,IF(AND('Tool interface'!$C$19=2,'Tool interface'!$C$18=8),AM16,IF(AND('Tool interface'!$C$19=2,'Tool interface'!$C$18=9),AL16,IF(AND('Tool interface'!$C$19=2,'Tool interface'!$C$18=10),AK16,IF(AND('Tool interface'!$C$19=1,'Tool interface'!$C$18=1),'CBA - BIM level 1'!AU16,IF(AND('Tool interface'!$C$19=1,'Tool interface'!$C$18=2),'CBA - BIM level 1'!AT16,IF(AND('Tool interface'!$C$19=1,'Tool interface'!$C$18=3),'CBA - BIM level 1'!AS16,IF(AND('Tool interface'!$C$19=1,'Tool interface'!$C$18=4),'CBA - BIM level 1'!AR16,IF(AND('Tool interface'!$C$19=1,'Tool interface'!$C$18=5),'CBA - BIM level 1'!AQ16,IF(AND('Tool interface'!$C$19=1,'Tool interface'!$C$18=6),AP16,IF(AND('Tool interface'!$C$19=1,'Tool interface'!$C$18=7),AO16,IF(AND('Tool interface'!$C$19=1,'Tool interface'!$C$18=8),AN16,IF(AND('Tool interface'!$C$19=1,'Tool interface'!$C$18=9),AM16,IF(AND('Tool interface'!$C$19=1,'Tool interface'!$C$18=10),AL16,))))))))))))))))))))))))))))))))))))))))))))))))))</f>
        <v>0</v>
      </c>
      <c r="AI17" s="395">
        <f>+IF(AND('Tool interface'!$C$19=5,'Tool interface'!$C$18=1),'CBA - BIM level 1'!AR16,IF(AND('Tool interface'!$C$19=5,'Tool interface'!$C$18=2),'CBA - BIM level 1'!AQ16,IF(AND('Tool interface'!$C$19=5,'Tool interface'!$C$18=3),AP16,IF(AND('Tool interface'!$C$19=5,'Tool interface'!$C$18=4),AO16,IF(AND('Tool interface'!$C$19=5,'Tool interface'!$C$18=5),AN16,IF(AND('Tool interface'!$C$19=5,'Tool interface'!$C$18=6),AM16,IF(AND('Tool interface'!$C$19=5,'Tool interface'!$C$18=7),AL16,IF(AND('Tool interface'!$C$19=5,'Tool interface'!$C$18=8),AK16,IF(AND('Tool interface'!$C$19=5,'Tool interface'!$C$18=9),AJ16,IF(AND('Tool interface'!$C$19=5,'Tool interface'!$C$18=10),AI16,IF(AND('Tool interface'!$C$19=4,'Tool interface'!$C$18=1),'CBA - BIM level 1'!AS16,IF(AND('Tool interface'!$C$19=4,'Tool interface'!$C$18=2),'CBA - BIM level 1'!AR16,IF(AND('Tool interface'!$C$19=4,'Tool interface'!$C$18=3),'CBA - BIM level 1'!AQ16,IF(AND('Tool interface'!$C$19=4,'Tool interface'!$C$18=4),AP16,IF(AND('Tool interface'!$C$19=4,'Tool interface'!$C$18=5),AO16,IF(AND('Tool interface'!$C$19=4,'Tool interface'!$C$18=6),AN16,IF(AND('Tool interface'!$C$19=4,'Tool interface'!$C$18=7),AM16,IF(AND('Tool interface'!$C$19=4,'Tool interface'!$C$18=8),AL16,IF(AND('Tool interface'!$C$19=4,'Tool interface'!$C$18=9),AK16,IF(AND('Tool interface'!$C$19=4,'Tool interface'!$C$18=10),AJ16,IF(AND('Tool interface'!$C$19=3,'Tool interface'!$C$18=1),'CBA - BIM level 1'!AT16,IF(AND('Tool interface'!$C$19=3,'Tool interface'!$C$18=2),'CBA - BIM level 1'!AS16,IF(AND('Tool interface'!$C$19=3,'Tool interface'!$C$18=3),'CBA - BIM level 1'!AR16,IF(AND('Tool interface'!$C$19=3,'Tool interface'!$C$18=4),'CBA - BIM level 1'!AQ16,IF(AND('Tool interface'!$C$19=3,'Tool interface'!$C$18=5),AP16,IF(AND('Tool interface'!$C$19=3,'Tool interface'!$C$18=6),AO16,IF(AND('Tool interface'!$C$19=3,'Tool interface'!$C$18=7),AN16,IF(AND('Tool interface'!$C$19=3,'Tool interface'!$C$18=8),AM16,IF(AND('Tool interface'!$C$19=3,'Tool interface'!$C$18=9),AL16,IF(AND('Tool interface'!$C$19=3,'Tool interface'!$C$18=10),AK16,IF(AND('Tool interface'!$C$19=2,'Tool interface'!$C$18=1),'CBA - BIM level 1'!AU16,IF(AND('Tool interface'!$C$19=2,'Tool interface'!$C$18=2),'CBA - BIM level 1'!AT16,IF(AND('Tool interface'!$C$19=2,'Tool interface'!$C$18=3),'CBA - BIM level 1'!AS16,IF(AND('Tool interface'!$C$19=2,'Tool interface'!$C$18=4),'CBA - BIM level 1'!AR16,IF(AND('Tool interface'!$C$19=2,'Tool interface'!$C$18=5),'CBA - BIM level 1'!AQ16,IF(AND('Tool interface'!$C$19=2,'Tool interface'!$C$18=6),AP16,IF(AND('Tool interface'!$C$19=2,'Tool interface'!$C$18=7),AO16,IF(AND('Tool interface'!$C$19=2,'Tool interface'!$C$18=8),AN16,IF(AND('Tool interface'!$C$19=2,'Tool interface'!$C$18=9),AM16,IF(AND('Tool interface'!$C$19=2,'Tool interface'!$C$18=10),AL16,IF(AND('Tool interface'!$C$19=1,'Tool interface'!$C$18=1),'CBA - BIM level 1'!AV16,IF(AND('Tool interface'!$C$19=1,'Tool interface'!$C$18=2),'CBA - BIM level 1'!AU16,IF(AND('Tool interface'!$C$19=1,'Tool interface'!$C$18=3),'CBA - BIM level 1'!AT16,IF(AND('Tool interface'!$C$19=1,'Tool interface'!$C$18=4),'CBA - BIM level 1'!AS16,IF(AND('Tool interface'!$C$19=1,'Tool interface'!$C$18=5),'CBA - BIM level 1'!AR16,IF(AND('Tool interface'!$C$19=1,'Tool interface'!$C$18=6),AQ16,IF(AND('Tool interface'!$C$19=1,'Tool interface'!$C$18=7),AP16,IF(AND('Tool interface'!$C$19=1,'Tool interface'!$C$18=8),AO16,IF(AND('Tool interface'!$C$19=1,'Tool interface'!$C$18=9),AN16,IF(AND('Tool interface'!$C$19=1,'Tool interface'!$C$18=10),AM16,))))))))))))))))))))))))))))))))))))))))))))))))))</f>
        <v>0</v>
      </c>
      <c r="AJ17" s="395">
        <f>+IF(AND('Tool interface'!$C$19=5,'Tool interface'!$C$18=1),'CBA - BIM level 1'!AS16,IF(AND('Tool interface'!$C$19=5,'Tool interface'!$C$18=2),'CBA - BIM level 1'!AR16,IF(AND('Tool interface'!$C$19=5,'Tool interface'!$C$18=3),AQ16,IF(AND('Tool interface'!$C$19=5,'Tool interface'!$C$18=4),AP16,IF(AND('Tool interface'!$C$19=5,'Tool interface'!$C$18=5),AO16,IF(AND('Tool interface'!$C$19=5,'Tool interface'!$C$18=6),AN16,IF(AND('Tool interface'!$C$19=5,'Tool interface'!$C$18=7),AM16,IF(AND('Tool interface'!$C$19=5,'Tool interface'!$C$18=8),AL16,IF(AND('Tool interface'!$C$19=5,'Tool interface'!$C$18=9),AK16,IF(AND('Tool interface'!$C$19=5,'Tool interface'!$C$18=10),AJ16,IF(AND('Tool interface'!$C$19=4,'Tool interface'!$C$18=1),'CBA - BIM level 1'!AT16,IF(AND('Tool interface'!$C$19=4,'Tool interface'!$C$18=2),'CBA - BIM level 1'!AS16,IF(AND('Tool interface'!$C$19=4,'Tool interface'!$C$18=3),'CBA - BIM level 1'!AR16,IF(AND('Tool interface'!$C$19=4,'Tool interface'!$C$18=4),AQ16,IF(AND('Tool interface'!$C$19=4,'Tool interface'!$C$18=5),AP16,IF(AND('Tool interface'!$C$19=4,'Tool interface'!$C$18=6),AO16,IF(AND('Tool interface'!$C$19=4,'Tool interface'!$C$18=7),AN16,IF(AND('Tool interface'!$C$19=4,'Tool interface'!$C$18=8),AM16,IF(AND('Tool interface'!$C$19=4,'Tool interface'!$C$18=9),AL16,IF(AND('Tool interface'!$C$19=4,'Tool interface'!$C$18=10),AK16,IF(AND('Tool interface'!$C$19=3,'Tool interface'!$C$18=1),'CBA - BIM level 1'!AU16,IF(AND('Tool interface'!$C$19=3,'Tool interface'!$C$18=2),'CBA - BIM level 1'!AT16,IF(AND('Tool interface'!$C$19=3,'Tool interface'!$C$18=3),'CBA - BIM level 1'!AS16,IF(AND('Tool interface'!$C$19=3,'Tool interface'!$C$18=4),'CBA - BIM level 1'!AR16,IF(AND('Tool interface'!$C$19=3,'Tool interface'!$C$18=5),AQ16,IF(AND('Tool interface'!$C$19=3,'Tool interface'!$C$18=6),AP16,IF(AND('Tool interface'!$C$19=3,'Tool interface'!$C$18=7),AO16,IF(AND('Tool interface'!$C$19=3,'Tool interface'!$C$18=8),AN16,IF(AND('Tool interface'!$C$19=3,'Tool interface'!$C$18=9),AM16,IF(AND('Tool interface'!$C$19=3,'Tool interface'!$C$18=10),AL16,IF(AND('Tool interface'!$C$19=2,'Tool interface'!$C$18=1),'CBA - BIM level 1'!AV16,IF(AND('Tool interface'!$C$19=2,'Tool interface'!$C$18=2),'CBA - BIM level 1'!AU16,IF(AND('Tool interface'!$C$19=2,'Tool interface'!$C$18=3),'CBA - BIM level 1'!AT16,IF(AND('Tool interface'!$C$19=2,'Tool interface'!$C$18=4),'CBA - BIM level 1'!AS16,IF(AND('Tool interface'!$C$19=2,'Tool interface'!$C$18=5),'CBA - BIM level 1'!AR16,IF(AND('Tool interface'!$C$19=2,'Tool interface'!$C$18=6),AQ16,IF(AND('Tool interface'!$C$19=2,'Tool interface'!$C$18=7),AP16,IF(AND('Tool interface'!$C$19=2,'Tool interface'!$C$18=8),AO16,IF(AND('Tool interface'!$C$19=2,'Tool interface'!$C$18=9),AN16,IF(AND('Tool interface'!$C$19=2,'Tool interface'!$C$18=10),AM16,IF(AND('Tool interface'!$C$19=1,'Tool interface'!$C$18=1),'CBA - BIM level 1'!AW16,IF(AND('Tool interface'!$C$19=1,'Tool interface'!$C$18=2),'CBA - BIM level 1'!AV16,IF(AND('Tool interface'!$C$19=1,'Tool interface'!$C$18=3),'CBA - BIM level 1'!AU16,IF(AND('Tool interface'!$C$19=1,'Tool interface'!$C$18=4),'CBA - BIM level 1'!AT16,IF(AND('Tool interface'!$C$19=1,'Tool interface'!$C$18=5),'CBA - BIM level 1'!AS16,IF(AND('Tool interface'!$C$19=1,'Tool interface'!$C$18=6),AR16,IF(AND('Tool interface'!$C$19=1,'Tool interface'!$C$18=7),AQ16,IF(AND('Tool interface'!$C$19=1,'Tool interface'!$C$18=8),AP16,IF(AND('Tool interface'!$C$19=1,'Tool interface'!$C$18=9),AO16,IF(AND('Tool interface'!$C$19=1,'Tool interface'!$C$18=10),AN16,))))))))))))))))))))))))))))))))))))))))))))))))))</f>
        <v>0</v>
      </c>
      <c r="AK17" s="395">
        <f>+IF(AND('Tool interface'!$C$19=5,'Tool interface'!$C$18=1),'CBA - BIM level 1'!AT16,IF(AND('Tool interface'!$C$19=5,'Tool interface'!$C$18=2),'CBA - BIM level 1'!AS16,IF(AND('Tool interface'!$C$19=5,'Tool interface'!$C$18=3),AR16,IF(AND('Tool interface'!$C$19=5,'Tool interface'!$C$18=4),AQ16,IF(AND('Tool interface'!$C$19=5,'Tool interface'!$C$18=5),AP16,IF(AND('Tool interface'!$C$19=5,'Tool interface'!$C$18=6),AO16,IF(AND('Tool interface'!$C$19=5,'Tool interface'!$C$18=7),AN16,IF(AND('Tool interface'!$C$19=5,'Tool interface'!$C$18=8),AM16,IF(AND('Tool interface'!$C$19=5,'Tool interface'!$C$18=9),AL16,IF(AND('Tool interface'!$C$19=5,'Tool interface'!$C$18=10),AK15,IF(AND('Tool interface'!$C$19=4,'Tool interface'!$C$18=1),'CBA - BIM level 1'!AU16,IF(AND('Tool interface'!$C$19=4,'Tool interface'!$C$18=2),'CBA - BIM level 1'!AT16,IF(AND('Tool interface'!$C$19=4,'Tool interface'!$C$18=3),'CBA - BIM level 1'!AS16,IF(AND('Tool interface'!$C$19=4,'Tool interface'!$C$18=4),AR16,IF(AND('Tool interface'!$C$19=4,'Tool interface'!$C$18=5),AQ16,IF(AND('Tool interface'!$C$19=4,'Tool interface'!$C$18=6),AP16,IF(AND('Tool interface'!$C$19=4,'Tool interface'!$C$18=7),AO16,IF(AND('Tool interface'!$C$19=4,'Tool interface'!$C$18=8),AN16,IF(AND('Tool interface'!$C$19=4,'Tool interface'!$C$18=9),AM16,IF(AND('Tool interface'!$C$19=4,'Tool interface'!$C$18=10),AL16,IF(AND('Tool interface'!$C$19=3,'Tool interface'!$C$18=1),'CBA - BIM level 1'!AV16,IF(AND('Tool interface'!$C$19=3,'Tool interface'!$C$18=2),'CBA - BIM level 1'!AU16,IF(AND('Tool interface'!$C$19=3,'Tool interface'!$C$18=3),'CBA - BIM level 1'!AT16,IF(AND('Tool interface'!$C$19=3,'Tool interface'!$C$18=4),'CBA - BIM level 1'!AS16,IF(AND('Tool interface'!$C$19=3,'Tool interface'!$C$18=5),AR16,IF(AND('Tool interface'!$C$19=3,'Tool interface'!$C$18=6),AQ16,IF(AND('Tool interface'!$C$19=3,'Tool interface'!$C$18=7),AP16,IF(AND('Tool interface'!$C$19=3,'Tool interface'!$C$18=8),AO16,IF(AND('Tool interface'!$C$19=3,'Tool interface'!$C$18=9),AN16,IF(AND('Tool interface'!$C$19=3,'Tool interface'!$C$18=10),AM16,IF(AND('Tool interface'!$C$19=2,'Tool interface'!$C$18=1),'CBA - BIM level 1'!AW16,IF(AND('Tool interface'!$C$19=2,'Tool interface'!$C$18=2),'CBA - BIM level 1'!AV16,IF(AND('Tool interface'!$C$19=2,'Tool interface'!$C$18=3),'CBA - BIM level 1'!AU16,IF(AND('Tool interface'!$C$19=2,'Tool interface'!$C$18=4),'CBA - BIM level 1'!AT16,IF(AND('Tool interface'!$C$19=2,'Tool interface'!$C$18=5),'CBA - BIM level 1'!AS16,IF(AND('Tool interface'!$C$19=2,'Tool interface'!$C$18=6),AR16,IF(AND('Tool interface'!$C$19=2,'Tool interface'!$C$18=7),AQ16,IF(AND('Tool interface'!$C$19=2,'Tool interface'!$C$18=8),AP16,IF(AND('Tool interface'!$C$19=2,'Tool interface'!$C$18=9),AO16,IF(AND('Tool interface'!$C$19=2,'Tool interface'!$C$18=10),AN16,IF(AND('Tool interface'!$C$19=1,'Tool interface'!$C$18=1),'CBA - BIM level 1'!AX16,IF(AND('Tool interface'!$C$19=1,'Tool interface'!$C$18=2),'CBA - BIM level 1'!AW16,IF(AND('Tool interface'!$C$19=1,'Tool interface'!$C$18=3),'CBA - BIM level 1'!AV16,IF(AND('Tool interface'!$C$19=1,'Tool interface'!$C$18=4),'CBA - BIM level 1'!AU16,IF(AND('Tool interface'!$C$19=1,'Tool interface'!$C$18=5),'CBA - BIM level 1'!AT16,IF(AND('Tool interface'!$C$19=1,'Tool interface'!$C$18=6),AS16,IF(AND('Tool interface'!$C$19=1,'Tool interface'!$C$18=7),AR16,IF(AND('Tool interface'!$C$19=1,'Tool interface'!$C$18=8),AQ16,IF(AND('Tool interface'!$C$19=1,'Tool interface'!$C$18=9),AP16,IF(AND('Tool interface'!$C$19=1,'Tool interface'!$C$18=10),AO16,))))))))))))))))))))))))))))))))))))))))))))))))))</f>
        <v>0</v>
      </c>
      <c r="AL17" s="247"/>
      <c r="AM17" s="247"/>
      <c r="AN17" s="247"/>
      <c r="AO17" s="247"/>
      <c r="AP17" s="247"/>
    </row>
    <row r="18" spans="1:42" s="18" customFormat="1" ht="39" customHeight="1" thickBot="1" x14ac:dyDescent="0.4">
      <c r="A18" s="640"/>
      <c r="B18" s="351" t="s">
        <v>433</v>
      </c>
      <c r="C18" s="352"/>
      <c r="D18" s="352"/>
      <c r="E18" s="352"/>
      <c r="F18" s="352"/>
      <c r="G18" s="352"/>
      <c r="H18" s="352"/>
      <c r="I18" s="352"/>
      <c r="J18" s="352"/>
      <c r="K18" s="352"/>
      <c r="L18" s="352"/>
      <c r="M18" s="352"/>
      <c r="N18" s="352"/>
      <c r="O18" s="352"/>
      <c r="P18" s="352"/>
      <c r="Q18" s="352"/>
      <c r="R18" s="352"/>
      <c r="S18" s="352"/>
      <c r="T18" s="352"/>
      <c r="U18" s="352"/>
      <c r="V18" s="352"/>
      <c r="W18" s="352"/>
      <c r="X18" s="352"/>
      <c r="Y18" s="352"/>
      <c r="Z18" s="352"/>
      <c r="AA18" s="352"/>
      <c r="AB18" s="352"/>
      <c r="AC18" s="352"/>
      <c r="AD18" s="352"/>
      <c r="AE18" s="352"/>
      <c r="AF18" s="352"/>
      <c r="AG18" s="352"/>
      <c r="AH18" s="352"/>
      <c r="AI18" s="352"/>
      <c r="AJ18" s="352"/>
      <c r="AK18" s="353"/>
      <c r="AL18" s="247"/>
      <c r="AM18" s="247"/>
      <c r="AN18" s="247"/>
      <c r="AO18" s="247"/>
      <c r="AP18" s="247"/>
    </row>
    <row r="19" spans="1:42" ht="15" thickBot="1" x14ac:dyDescent="0.4">
      <c r="A19" s="476" t="s">
        <v>380</v>
      </c>
      <c r="B19" s="258" t="s">
        <v>434</v>
      </c>
      <c r="C19" s="259"/>
      <c r="D19" s="259" t="str">
        <f>IF($A$19="Off","",IF('Tool interface'!$C$19&gt;=2,C19+C19*$A$3,""))</f>
        <v/>
      </c>
      <c r="E19" s="259" t="str">
        <f>IF($A$19="Off","",IF('Tool interface'!$C$19&gt;=3,D19+D19*$A$3,""))</f>
        <v/>
      </c>
      <c r="F19" s="259" t="str">
        <f>IF($A$19="Off","",IF('Tool interface'!$C$19&gt;=4,E19+E19*$A$3,""))</f>
        <v/>
      </c>
      <c r="G19" s="259" t="str">
        <f>IF($A$19="Off","",IF('Tool interface'!$C$19&gt;=5,F19+F19*$A$3,""))</f>
        <v/>
      </c>
      <c r="H19" s="260"/>
      <c r="I19" s="260"/>
      <c r="J19" s="260"/>
      <c r="K19" s="260"/>
      <c r="L19" s="260"/>
      <c r="M19" s="260"/>
      <c r="N19" s="260"/>
      <c r="O19" s="260"/>
      <c r="P19" s="260"/>
      <c r="Q19" s="260"/>
      <c r="R19" s="260"/>
      <c r="S19" s="260"/>
      <c r="T19" s="260"/>
      <c r="U19" s="260"/>
      <c r="V19" s="261"/>
      <c r="W19" s="261"/>
      <c r="X19" s="261"/>
      <c r="Y19" s="261"/>
      <c r="Z19" s="261"/>
      <c r="AA19" s="261"/>
      <c r="AB19" s="261"/>
      <c r="AC19" s="261"/>
      <c r="AD19" s="261"/>
      <c r="AE19" s="261"/>
      <c r="AF19" s="261"/>
      <c r="AG19" s="261"/>
      <c r="AH19" s="261"/>
      <c r="AI19" s="261"/>
      <c r="AJ19" s="261"/>
      <c r="AK19" s="261"/>
      <c r="AL19" s="247"/>
      <c r="AM19" s="247"/>
      <c r="AN19" s="247"/>
      <c r="AO19" s="247"/>
      <c r="AP19" s="247"/>
    </row>
    <row r="20" spans="1:42" ht="15" thickBot="1" x14ac:dyDescent="0.4">
      <c r="A20" s="476" t="s">
        <v>380</v>
      </c>
      <c r="B20" s="258" t="s">
        <v>435</v>
      </c>
      <c r="C20" s="259" t="str">
        <f>IF($A$20="Off","",IF('Tool interface'!$C$19=1,Database!$I$27*C2,""))</f>
        <v/>
      </c>
      <c r="D20" s="259" t="str">
        <f>IF($A$20="Off","",IF('Tool interface'!$C$19=2,Database!$I$27*D2,""))</f>
        <v/>
      </c>
      <c r="E20" s="259" t="str">
        <f>IF($A$20="Off","",IF('Tool interface'!$C$19=3,Database!$I$27*E2,""))</f>
        <v/>
      </c>
      <c r="F20" s="259" t="str">
        <f>IF($A$20="Off","",IF('Tool interface'!$C$19=4,Database!$I$27*F2,""))</f>
        <v/>
      </c>
      <c r="G20" s="259" t="str">
        <f>IF($A$20="Off","",IF('Tool interface'!$C$19=5,Database!$I$27*G2,""))</f>
        <v/>
      </c>
      <c r="H20" s="260"/>
      <c r="I20" s="260"/>
      <c r="J20" s="260"/>
      <c r="K20" s="260"/>
      <c r="L20" s="260"/>
      <c r="M20" s="260"/>
      <c r="N20" s="260"/>
      <c r="O20" s="260"/>
      <c r="P20" s="260"/>
      <c r="Q20" s="260"/>
      <c r="R20" s="260"/>
      <c r="S20" s="260"/>
      <c r="T20" s="260"/>
      <c r="U20" s="260"/>
      <c r="V20" s="261"/>
      <c r="W20" s="261"/>
      <c r="X20" s="261"/>
      <c r="Y20" s="261"/>
      <c r="Z20" s="261"/>
      <c r="AA20" s="261"/>
      <c r="AB20" s="261"/>
      <c r="AC20" s="261"/>
      <c r="AD20" s="261"/>
      <c r="AE20" s="261"/>
      <c r="AF20" s="261"/>
      <c r="AG20" s="261"/>
      <c r="AH20" s="261"/>
      <c r="AI20" s="261"/>
      <c r="AJ20" s="261"/>
      <c r="AK20" s="261"/>
      <c r="AL20" s="247"/>
      <c r="AM20" s="247"/>
      <c r="AN20" s="247"/>
      <c r="AO20" s="247"/>
      <c r="AP20" s="247"/>
    </row>
    <row r="21" spans="1:42" ht="15" thickBot="1" x14ac:dyDescent="0.4">
      <c r="A21" s="476" t="s">
        <v>380</v>
      </c>
      <c r="B21" s="258" t="s">
        <v>436</v>
      </c>
      <c r="C21" s="260"/>
      <c r="D21" s="260"/>
      <c r="E21" s="260"/>
      <c r="F21" s="260"/>
      <c r="G21" s="260"/>
      <c r="H21" s="259">
        <f>IF($A$21="Off","",IF('Tool interface'!$C$19=0,0,IF('Tool interface'!$C$18=0,0,IF('Tool interface'!$C$18&gt;=1,IF('Tool interface'!$C$19=1,(Database!$I$35/'Tool interface'!$C$18)*'CBA - BIM level 1'!$D$2,IF('Tool interface'!$C$19=2,(Database!$I$35/'Tool interface'!$C$18)*'CBA - BIM level 1'!$E$2,IF('Tool interface'!$C$19=3,(Database!$I$35/'Tool interface'!$C$18)*'CBA - BIM level 1'!$F$2,IF('Tool interface'!$C$19=4,(Database!$I$35/'Tool interface'!$C$18)*'CBA - BIM level 1'!$G$2,IF('Tool interface'!$C$19=5,(Database!$I$35/'Tool interface'!$C$18)*'CBA - BIM level 1'!$H$2,"")))))))))</f>
        <v>0</v>
      </c>
      <c r="I21" s="259" t="str">
        <f>IF($A$21="Off","",IF('Tool interface'!$C$18&gt;=2,(H21+$A$3*H21),""))</f>
        <v/>
      </c>
      <c r="J21" s="259" t="str">
        <f>IF($A$21="Off","",IF('Tool interface'!$C$18&gt;=3,(I21+$A$3*I21),""))</f>
        <v/>
      </c>
      <c r="K21" s="259" t="str">
        <f>IF($A$21="Off","",IF('Tool interface'!$C$18&gt;=4,(J21+$A$3*J21),""))</f>
        <v/>
      </c>
      <c r="L21" s="259" t="str">
        <f>IF($A$21="Off","",IF('Tool interface'!$C$18&gt;=5,(K21+$A$3*K21),""))</f>
        <v/>
      </c>
      <c r="M21" s="259" t="str">
        <f>IF($A$21="Off","",IF('Tool interface'!$C$18&gt;=6,(L21+$A$3*L21),""))</f>
        <v/>
      </c>
      <c r="N21" s="259" t="str">
        <f>IF($A$21="Off","",IF('Tool interface'!$C$18&gt;=7,(M21+$A$3*M21),""))</f>
        <v/>
      </c>
      <c r="O21" s="259" t="str">
        <f>IF($A$21="Off","",IF('Tool interface'!$C$18&gt;=8,(N21+$A$3*N21),""))</f>
        <v/>
      </c>
      <c r="P21" s="259" t="str">
        <f>IF($A$21="Off","",IF('Tool interface'!$C$18&gt;=9,(O21+$A$3*O21),""))</f>
        <v/>
      </c>
      <c r="Q21" s="259" t="str">
        <f>IF($A$21="Off","",IF('Tool interface'!$C$18&gt;=10,(P21+$A$3*P21),""))</f>
        <v/>
      </c>
      <c r="R21" s="260"/>
      <c r="S21" s="260"/>
      <c r="T21" s="260"/>
      <c r="U21" s="260"/>
      <c r="V21" s="261"/>
      <c r="W21" s="261"/>
      <c r="X21" s="261"/>
      <c r="Y21" s="261"/>
      <c r="Z21" s="261"/>
      <c r="AA21" s="261"/>
      <c r="AB21" s="261"/>
      <c r="AC21" s="261"/>
      <c r="AD21" s="261"/>
      <c r="AE21" s="261"/>
      <c r="AF21" s="261"/>
      <c r="AG21" s="261"/>
      <c r="AH21" s="261"/>
      <c r="AI21" s="261"/>
      <c r="AJ21" s="261"/>
      <c r="AK21" s="261"/>
      <c r="AL21" s="247"/>
      <c r="AM21" s="247"/>
      <c r="AN21" s="247"/>
      <c r="AO21" s="247"/>
      <c r="AP21" s="247"/>
    </row>
    <row r="22" spans="1:42" ht="15" thickBot="1" x14ac:dyDescent="0.4">
      <c r="A22" s="476" t="s">
        <v>380</v>
      </c>
      <c r="B22" s="258" t="s">
        <v>437</v>
      </c>
      <c r="C22" s="259" t="str">
        <f>IF($A$22="Off","",IF('Tool interface'!$C$19&gt;=1,Database!$I$41/('Tool interface'!$C$19+'Tool interface'!$C$18),""))</f>
        <v/>
      </c>
      <c r="D22" s="259" t="str">
        <f>IF($A$22="Off","",IF('Tool interface'!$C$19&gt;=2,C22+C22*$A$3,""))</f>
        <v/>
      </c>
      <c r="E22" s="259" t="str">
        <f>IF($A$22="Off","",IF('Tool interface'!$C$19&gt;=3,D22+D22*$A$3,""))</f>
        <v/>
      </c>
      <c r="F22" s="259" t="str">
        <f>IF($A$22="Off","",IF('Tool interface'!$C$19&gt;=4,E22+E22*$A$3,""))</f>
        <v/>
      </c>
      <c r="G22" s="259" t="str">
        <f>IF($A$22="Off","",IF('Tool interface'!$C$19&gt;=5,F22+F22*$A$3,""))</f>
        <v/>
      </c>
      <c r="H22" s="259">
        <f>IF($A$22="Off","",IF('Tool interface'!$C$19=0,0,IF('Tool interface'!$C$18=0,0,IF('Tool interface'!$C$18&gt;=1,IF('Tool interface'!$C$19=1,(Database!$I$41/('Tool interface'!$C$18+'Tool interface'!$C$19))*'CBA - BIM level 1'!$D$2,IF('Tool interface'!$C$19=2,(Database!$I$41/('Tool interface'!$C$18+'Tool interface'!$C$19))*'CBA - BIM level 1'!$E$2,IF('Tool interface'!$C$19=3,(Database!$I$41/('Tool interface'!$C$18+'Tool interface'!$C$19))*'CBA - BIM level 1'!$F$2,IF('Tool interface'!$C$19=4,(Database!$I$41/('Tool interface'!$C$18+'Tool interface'!$C$19))*'CBA - BIM level 1'!$G$2,IF('Tool interface'!$C$19=5,(Database!$I$41/('Tool interface'!$C$18+'Tool interface'!$C$19))*'CBA - BIM level 1'!$H$2,"")))))))))</f>
        <v>0</v>
      </c>
      <c r="I22" s="259" t="str">
        <f>IF($A$22="Off","",IF('Tool interface'!$C$18&gt;=2,H22+H22*$A$3,""))</f>
        <v/>
      </c>
      <c r="J22" s="259" t="str">
        <f>IF($A$22="Off","",IF('Tool interface'!$C$18&gt;=3,I22+I22*$A$3,""))</f>
        <v/>
      </c>
      <c r="K22" s="259" t="str">
        <f>IF($A$22="Off","",IF('Tool interface'!$C$18&gt;=4,J22+J22*$A$3,""))</f>
        <v/>
      </c>
      <c r="L22" s="259" t="str">
        <f>IF($A$22="Off","",IF('Tool interface'!$C$18&gt;=5,K22+K22*$A$3,""))</f>
        <v/>
      </c>
      <c r="M22" s="259" t="str">
        <f>IF($A$22="Off","",IF('Tool interface'!$C$18&gt;=6,L22+L22*$A$3,""))</f>
        <v/>
      </c>
      <c r="N22" s="259" t="str">
        <f>IF($A$22="Off","",IF('Tool interface'!$C$18&gt;=7,M22+M22*$A$3,""))</f>
        <v/>
      </c>
      <c r="O22" s="259" t="str">
        <f>IF($A$22="Off","",IF('Tool interface'!$C$18&gt;=8,N22+N22*$A$3,""))</f>
        <v/>
      </c>
      <c r="P22" s="259" t="str">
        <f>IF($A$22="Off","",IF('Tool interface'!$C$18&gt;=9,O22+O22*$A$3,""))</f>
        <v/>
      </c>
      <c r="Q22" s="259" t="str">
        <f>IF($A$22="Off","",IF('Tool interface'!$C$18&gt;=10,P22+P22*$A$3,""))</f>
        <v/>
      </c>
      <c r="R22" s="260"/>
      <c r="S22" s="260"/>
      <c r="T22" s="260"/>
      <c r="U22" s="260"/>
      <c r="V22" s="261"/>
      <c r="W22" s="261"/>
      <c r="X22" s="261"/>
      <c r="Y22" s="261"/>
      <c r="Z22" s="261"/>
      <c r="AA22" s="261"/>
      <c r="AB22" s="261"/>
      <c r="AC22" s="261"/>
      <c r="AD22" s="261"/>
      <c r="AE22" s="261"/>
      <c r="AF22" s="261"/>
      <c r="AG22" s="261"/>
      <c r="AH22" s="261"/>
      <c r="AI22" s="261"/>
      <c r="AJ22" s="261"/>
      <c r="AK22" s="261"/>
      <c r="AL22" s="247"/>
      <c r="AM22" s="247"/>
      <c r="AN22" s="247"/>
      <c r="AO22" s="247"/>
      <c r="AP22" s="247"/>
    </row>
    <row r="23" spans="1:42" ht="15" thickBot="1" x14ac:dyDescent="0.4">
      <c r="A23" s="476" t="s">
        <v>380</v>
      </c>
      <c r="B23" s="258" t="s">
        <v>438</v>
      </c>
      <c r="C23" s="259" t="str">
        <f>IF($A$23="Off","",IF('Tool interface'!$C$34&lt;=2,IF('Tool interface'!$C$19&gt;=1,Database!$D$87/'Tool interface'!$C$19,""),""))</f>
        <v/>
      </c>
      <c r="D23" s="259" t="str">
        <f>IF($A$23="Off","",IF('Tool interface'!$C$34&lt;=2,IF('Tool interface'!$C$19&gt;=2,C23+C23*$A$3,""),""))</f>
        <v/>
      </c>
      <c r="E23" s="259" t="str">
        <f>IF($A$23="Off","",IF('Tool interface'!$C$34&lt;=2,IF('Tool interface'!$C$19&gt;=3,D23+D23*$A$3,""),""))</f>
        <v/>
      </c>
      <c r="F23" s="259" t="str">
        <f>IF($A$23="Off","",IF('Tool interface'!$C$34&lt;=2,IF('Tool interface'!$C$19&gt;=4,E23+E23*$A$3,""),""))</f>
        <v/>
      </c>
      <c r="G23" s="259" t="str">
        <f>IF($A$23="Off","",IF('Tool interface'!$C$34&lt;=2,IF('Tool interface'!$C$19&gt;=5,F23+F23*$A$3,""),""))</f>
        <v/>
      </c>
      <c r="H23" s="259" t="str">
        <f>IF($A$23="Off","",IF('Tool interface'!$C$34=3,IF('Tool interface'!$C$19=1,(Database!$D$87/'Tool interface'!$C$18)*'CBA - BIM level 1'!$D$2,IF('Tool interface'!$C$19=2,(Database!$D$87/'Tool interface'!$C$18)*'CBA - BIM level 1'!$E$2,IF('Tool interface'!$C$19=3,(Database!$D$87/'Tool interface'!$C$18)*'CBA - BIM level 1'!$F$2,IF('Tool interface'!$C$19=4,(Database!$D$87/'Tool interface'!$C$18)*'CBA - BIM level 1'!$G$2,IF('Tool interface'!$C$19=5,(Database!$D$87/'Tool interface'!$C$18)*'CBA - BIM level 1'!$H$2,""))))),""))</f>
        <v/>
      </c>
      <c r="I23" s="259" t="str">
        <f>IF($A$23="Off","",IF('Tool interface'!$C$34=3,IF('Tool interface'!$C$18&gt;=2,H23+H23*$A$3,""),""))</f>
        <v/>
      </c>
      <c r="J23" s="259" t="str">
        <f>IF($A$23="Off","",IF('Tool interface'!$C$34=3,IF('Tool interface'!$C$18&gt;=3,I23+I23*$A$3,""),""))</f>
        <v/>
      </c>
      <c r="K23" s="259" t="str">
        <f>IF($A$23="Off","",IF('Tool interface'!$C$34=3,IF('Tool interface'!$C$18&gt;=4,J23+J23*$A$3,""),""))</f>
        <v/>
      </c>
      <c r="L23" s="259" t="str">
        <f>IF($A$23="Off","",IF('Tool interface'!$C$34=3,IF('Tool interface'!$C$18&gt;=5,K23+K23*$A$3,""),""))</f>
        <v/>
      </c>
      <c r="M23" s="259" t="str">
        <f>IF($A$23="Off","",IF('Tool interface'!$C$34=3,IF('Tool interface'!$C$18&gt;=6,L23+L23*$A$3,""),""))</f>
        <v/>
      </c>
      <c r="N23" s="259" t="str">
        <f>IF($A$23="Off","",IF('Tool interface'!$C$34=3,IF('Tool interface'!$C$18&gt;=7,M23+M23*$A$3,""),""))</f>
        <v/>
      </c>
      <c r="O23" s="259" t="str">
        <f>IF($A$23="Off","",IF('Tool interface'!$C$34=3,IF('Tool interface'!$C$18&gt;=8,N23+N23*$A$3,""),""))</f>
        <v/>
      </c>
      <c r="P23" s="259" t="str">
        <f>IF($A$23="Off","",IF('Tool interface'!$C$34=3,IF('Tool interface'!$C$18&gt;=9,O23+O23*$A$3,""),""))</f>
        <v/>
      </c>
      <c r="Q23" s="259" t="str">
        <f>IF($A$23="Off","",IF('Tool interface'!$C$34=3,IF('Tool interface'!$C$18&gt;=10,P23+P23*$A$3,""),""))</f>
        <v/>
      </c>
      <c r="R23" s="260"/>
      <c r="S23" s="260"/>
      <c r="T23" s="260"/>
      <c r="U23" s="260"/>
      <c r="V23" s="261"/>
      <c r="W23" s="261"/>
      <c r="X23" s="261"/>
      <c r="Y23" s="261"/>
      <c r="Z23" s="261"/>
      <c r="AA23" s="261"/>
      <c r="AB23" s="261"/>
      <c r="AC23" s="261"/>
      <c r="AD23" s="261"/>
      <c r="AE23" s="261"/>
      <c r="AF23" s="261"/>
      <c r="AG23" s="261"/>
      <c r="AH23" s="261"/>
      <c r="AI23" s="261"/>
      <c r="AJ23" s="261"/>
      <c r="AK23" s="261"/>
      <c r="AL23" s="247"/>
      <c r="AM23" s="247"/>
      <c r="AN23" s="247"/>
      <c r="AO23" s="247"/>
      <c r="AP23" s="247"/>
    </row>
    <row r="24" spans="1:42" ht="15" thickBot="1" x14ac:dyDescent="0.4">
      <c r="A24" s="476" t="s">
        <v>380</v>
      </c>
      <c r="B24" s="258" t="s">
        <v>439</v>
      </c>
      <c r="C24" s="259">
        <f>IF($A$24="Off","",IF('Tool interface'!$C$19=0,0,IF('Tool interface'!$C$18=0,0,Database!$D$50)))</f>
        <v>0</v>
      </c>
      <c r="D24" s="260"/>
      <c r="E24" s="260"/>
      <c r="F24" s="260"/>
      <c r="G24" s="260"/>
      <c r="H24" s="260"/>
      <c r="I24" s="260"/>
      <c r="J24" s="260"/>
      <c r="K24" s="260"/>
      <c r="L24" s="260"/>
      <c r="M24" s="260"/>
      <c r="N24" s="260"/>
      <c r="O24" s="260"/>
      <c r="P24" s="260"/>
      <c r="Q24" s="260"/>
      <c r="R24" s="260"/>
      <c r="S24" s="260"/>
      <c r="T24" s="260"/>
      <c r="U24" s="260"/>
      <c r="V24" s="261"/>
      <c r="W24" s="261"/>
      <c r="X24" s="261"/>
      <c r="Y24" s="261"/>
      <c r="Z24" s="261"/>
      <c r="AA24" s="261"/>
      <c r="AB24" s="261"/>
      <c r="AC24" s="261"/>
      <c r="AD24" s="261"/>
      <c r="AE24" s="261"/>
      <c r="AF24" s="261"/>
      <c r="AG24" s="261"/>
      <c r="AH24" s="261"/>
      <c r="AI24" s="261"/>
      <c r="AJ24" s="261"/>
      <c r="AK24" s="261"/>
      <c r="AL24" s="247"/>
      <c r="AM24" s="247"/>
      <c r="AN24" s="247"/>
      <c r="AO24" s="247"/>
      <c r="AP24" s="247"/>
    </row>
    <row r="25" spans="1:42" ht="15" thickBot="1" x14ac:dyDescent="0.4">
      <c r="A25" s="476" t="s">
        <v>380</v>
      </c>
      <c r="B25" s="258" t="s">
        <v>440</v>
      </c>
      <c r="C25" s="259" t="str">
        <f>IF($A$25="Off","",IF('Tool interface'!$C$19&gt;=1,Database!$D$60,""))</f>
        <v/>
      </c>
      <c r="D25" s="259" t="str">
        <f>IF($A$25="Off","",IF('Tool interface'!$C$19&gt;=2,C25+C25*$A$3,""))</f>
        <v/>
      </c>
      <c r="E25" s="259" t="str">
        <f>IF($A$25="Off","",IF('Tool interface'!$C$19&gt;=3,D25+D25*$A$3,""))</f>
        <v/>
      </c>
      <c r="F25" s="259" t="str">
        <f>IF($A$25="Off","",IF('Tool interface'!$C$19&gt;=4,E25+E25*$A$3,""))</f>
        <v/>
      </c>
      <c r="G25" s="259" t="str">
        <f>IF($A$25="Off","",IF('Tool interface'!$C$19&gt;=5,F25+F25*$A$3,""))</f>
        <v/>
      </c>
      <c r="H25" s="259" t="str">
        <f>IF($A$25="Off","",IF('Tool interface'!$C$18&gt;=1,IF(G25&lt;&gt;"",G25+G25*$A$3,IF(F25&lt;&gt;"",F25+F25*$A$3,IF(E25&lt;&gt;"",E25+E25*$A$3,IF(D25&lt;&gt;"",D25+D25*$A$3,IF(C25&lt;&gt;"",C25+C25*$A$3,""))))),""))</f>
        <v/>
      </c>
      <c r="I25" s="259" t="str">
        <f>IF($A$25="Off","",IF('Tool interface'!$C$18&gt;=2,H25+H25*$A$3,""))</f>
        <v/>
      </c>
      <c r="J25" s="259" t="str">
        <f>IF($A$25="Off","",IF('Tool interface'!$C$18&gt;=3,I25+I25*$A$3,""))</f>
        <v/>
      </c>
      <c r="K25" s="259" t="str">
        <f>IF($A$25="Off","",IF('Tool interface'!$C$18&gt;=4,J25+J25*$A$3,""))</f>
        <v/>
      </c>
      <c r="L25" s="259" t="str">
        <f>IF($A$25="Off","",IF('Tool interface'!$C$18&gt;=5,K25+K25*$A$3,""))</f>
        <v/>
      </c>
      <c r="M25" s="259" t="str">
        <f>IF($A$25="Off","",IF('Tool interface'!$C$18&gt;=6,L25+L25*$A$3,""))</f>
        <v/>
      </c>
      <c r="N25" s="259" t="str">
        <f>IF($A$25="Off","",IF('Tool interface'!$C$18&gt;=7,M25+M25*$A$3,""))</f>
        <v/>
      </c>
      <c r="O25" s="259" t="str">
        <f>IF($A$25="Off","",IF('Tool interface'!$C$18&gt;=8,N25+N25*$A$3,""))</f>
        <v/>
      </c>
      <c r="P25" s="259" t="str">
        <f>IF($A$25="Off","",IF('Tool interface'!$C$18&gt;=9,O25+O25*$A$3,""))</f>
        <v/>
      </c>
      <c r="Q25" s="259" t="str">
        <f>IF($A$25="Off","",IF('Tool interface'!$C$18&gt;=10,P25+P25*$A$3,""))</f>
        <v/>
      </c>
      <c r="R25" s="262">
        <f>IF($A$25="Off","",IF('Tool interface'!$C$19=0,0,IF('Tool interface'!$C$18=0,0,IF('Tool interface'!$C$23&lt;=0,0,IF('Tool interface'!$C$18=1,IF('Tool interface'!$C$19=1,Database!$D$63*'CBA - BIM level 1'!$E$2,IF('Tool interface'!$C$19=2,(Database!$D$63)*'CBA - BIM level 1'!$F$2,IF('Tool interface'!$C$19=3,(Database!$D$63)*'CBA - BIM level 1'!$G$2,IF('Tool interface'!$C$19=4,(Database!$D$63)*'CBA - BIM level 1'!$H$2,IF('Tool interface'!$C$19=5,(Database!$D$63)*'CBA - BIM level 1'!$I$2,""))))),IF('Tool interface'!$C$18=2,IF('Tool interface'!$C$19=1,Database!$D$63*'CBA - BIM level 1'!$F$2,IF('Tool interface'!$C$19=2,(Database!$D$63)*'CBA - BIM level 1'!$G$2,IF('Tool interface'!$C$19=3,(Database!$D$63)*'CBA - BIM level 1'!$H$2,IF('Tool interface'!$C$19=4,(Database!$D$63)*'CBA - BIM level 1'!$I$2,IF('Tool interface'!$C$19=5,(Database!$D$63)*'CBA - BIM level 1'!$J$2,""))))),IF('Tool interface'!$C$18=3,IF('Tool interface'!$C$19=1,Database!$D$63*'CBA - BIM level 1'!$G$2,IF('Tool interface'!$C$19=2,(Database!$D$63)*'CBA - BIM level 1'!$H$2,IF('Tool interface'!$C$19=3,(Database!$D$63)*'CBA - BIM level 1'!$I$2,IF('Tool interface'!$C$19=4,(Database!$D$63)*'CBA - BIM level 1'!$J$2,IF('Tool interface'!$C$19=5,(Database!$D$63)*'CBA - BIM level 1'!$K$2,""))))),IF('Tool interface'!$C$18=4,IF('Tool interface'!$C$19=1,Database!$D$63*'CBA - BIM level 1'!$H$2,IF('Tool interface'!$C$19=2,(Database!$D$63)*'CBA - BIM level 1'!$I$2,IF('Tool interface'!$C$19=3,(Database!$D$63)*'CBA - BIM level 1'!$J$2,IF('Tool interface'!$C$19=4,(Database!$D$63)*'CBA - BIM level 1'!$K$2,IF('Tool interface'!$C$19=5,(Database!$D$63)*'CBA - BIM level 1'!$L$2,""))))),IF('Tool interface'!$C$18=5,IF('Tool interface'!$C$19=1,Database!$D$63*'CBA - BIM level 1'!$I$2,IF('Tool interface'!$C$19=2,(Database!$D$63)*'CBA - BIM level 1'!$J$2,IF('Tool interface'!$C$19=3,(Database!$D$63)*'CBA - BIM level 1'!$K$2,IF('Tool interface'!$C$19=4,(Database!$D$63)*'CBA - BIM level 1'!$L$2,IF('Tool interface'!$C$19=5,(Database!$D$63)*'CBA - BIM level 1'!$M$2,""))))),IF('Tool interface'!$C$18=6,IF('Tool interface'!$C$19=1,Database!$D$63*'CBA - BIM level 1'!$J$2,IF('Tool interface'!$C$19=2,(Database!$D$63)*'CBA - BIM level 1'!$K$2,IF('Tool interface'!$C$19=3,(Database!$D$63)*'CBA - BIM level 1'!$L$2,IF('Tool interface'!$C$19=4,(Database!$D$63)*'CBA - BIM level 1'!$M$2,IF('Tool interface'!$C$19=5,(Database!$D$63)*'CBA - BIM level 1'!$N$2,""))))),IF('Tool interface'!$C$18=7,IF('Tool interface'!$C$19=1,Database!$D$63*'CBA - BIM level 1'!$K$2,IF('Tool interface'!$C$19=2,(Database!$D$63)*'CBA - BIM level 1'!$L$2,IF('Tool interface'!$C$19=3,(Database!$D$63)*'CBA - BIM level 1'!$M$2,IF('Tool interface'!$C$19=4,(Database!$D$63)*'CBA - BIM level 1'!$N$2,IF('Tool interface'!$C$19=5,(Database!$D$63)*'CBA - BIM level 1'!$O$2,""))))),IF('Tool interface'!$C$18=8,IF('Tool interface'!$C$19=1,Database!$D$63*'CBA - BIM level 1'!$L$2,IF('Tool interface'!$C$19=2,(Database!$D$63)*'CBA - BIM level 1'!$M$2,IF('Tool interface'!$C$19=3,(Database!$D$63)*'CBA - BIM level 1'!$N$2,IF('Tool interface'!$C$19=4,(Database!$D$63)*'CBA - BIM level 1'!$O$2,IF('Tool interface'!$C$19=5,(Database!$D$63)*'CBA - BIM level 1'!$P$2,""))))),IF('Tool interface'!$C$18=9,IF('Tool interface'!$C$19=1,Database!$D$63*'CBA - BIM level 1'!$M$2,IF('Tool interface'!$C$19=2,(Database!$D$63)*'CBA - BIM level 1'!$N$2,IF('Tool interface'!$C$19=3,(Database!$D$63)*'CBA - BIM level 1'!$O$2,IF('Tool interface'!$C$19=4,(Database!$D$63)*'CBA - BIM level 1'!$P$2,IF('Tool interface'!$C$19=5,(Database!$D$63)*'CBA - BIM level 1'!$Q$2,""))))),IF('Tool interface'!$C$18=10,IF('Tool interface'!$C$19=1,Database!$D$63*'CBA - BIM level 1'!$N$2,IF('Tool interface'!$C$19=2,(Database!$D$63)*'CBA - BIM level 1'!$O$2,IF('Tool interface'!$C$19=3,(Database!$D$63)*'CBA - BIM level 1'!$P$2,IF('Tool interface'!$C$19=4,(Database!$D$63)*'CBA - BIM level 1'!$Q$2,IF('Tool interface'!$C$19=5,(Database!$D$63)*'CBA - BIM level 1'!$R$2,""))))),""))))))))))))))</f>
        <v>0</v>
      </c>
      <c r="S25" s="259">
        <f t="shared" ref="S25:AK25" si="6">IF($A$25="Off","",R25+R25*$A$3)</f>
        <v>0</v>
      </c>
      <c r="T25" s="259">
        <f t="shared" si="6"/>
        <v>0</v>
      </c>
      <c r="U25" s="259">
        <f t="shared" si="6"/>
        <v>0</v>
      </c>
      <c r="V25" s="259">
        <f t="shared" si="6"/>
        <v>0</v>
      </c>
      <c r="W25" s="259">
        <f t="shared" si="6"/>
        <v>0</v>
      </c>
      <c r="X25" s="259">
        <f t="shared" si="6"/>
        <v>0</v>
      </c>
      <c r="Y25" s="259">
        <f t="shared" si="6"/>
        <v>0</v>
      </c>
      <c r="Z25" s="259">
        <f t="shared" si="6"/>
        <v>0</v>
      </c>
      <c r="AA25" s="259">
        <f t="shared" si="6"/>
        <v>0</v>
      </c>
      <c r="AB25" s="259">
        <f t="shared" si="6"/>
        <v>0</v>
      </c>
      <c r="AC25" s="259">
        <f t="shared" si="6"/>
        <v>0</v>
      </c>
      <c r="AD25" s="259">
        <f t="shared" si="6"/>
        <v>0</v>
      </c>
      <c r="AE25" s="259">
        <f t="shared" si="6"/>
        <v>0</v>
      </c>
      <c r="AF25" s="259">
        <f t="shared" si="6"/>
        <v>0</v>
      </c>
      <c r="AG25" s="259">
        <f t="shared" si="6"/>
        <v>0</v>
      </c>
      <c r="AH25" s="259">
        <f t="shared" si="6"/>
        <v>0</v>
      </c>
      <c r="AI25" s="259">
        <f t="shared" si="6"/>
        <v>0</v>
      </c>
      <c r="AJ25" s="259">
        <f t="shared" si="6"/>
        <v>0</v>
      </c>
      <c r="AK25" s="259">
        <f t="shared" si="6"/>
        <v>0</v>
      </c>
      <c r="AL25" s="247"/>
      <c r="AM25" s="247"/>
      <c r="AN25" s="247"/>
      <c r="AO25" s="247"/>
      <c r="AP25" s="247"/>
    </row>
    <row r="26" spans="1:42" ht="15" thickBot="1" x14ac:dyDescent="0.4">
      <c r="A26" s="476" t="s">
        <v>380</v>
      </c>
      <c r="B26" s="258" t="s">
        <v>441</v>
      </c>
      <c r="C26" s="259">
        <f>IF($A$26="Off","",IF('Tool interface'!$C$19=0,0,IF('Tool interface'!$C$18=0,0,Database!$D$72)))</f>
        <v>0</v>
      </c>
      <c r="D26" s="260"/>
      <c r="E26" s="260"/>
      <c r="F26" s="260"/>
      <c r="G26" s="260"/>
      <c r="H26" s="260"/>
      <c r="I26" s="260"/>
      <c r="J26" s="260"/>
      <c r="K26" s="260"/>
      <c r="L26" s="260"/>
      <c r="M26" s="260"/>
      <c r="N26" s="260"/>
      <c r="O26" s="260"/>
      <c r="P26" s="260"/>
      <c r="Q26" s="260"/>
      <c r="R26" s="260"/>
      <c r="S26" s="260"/>
      <c r="T26" s="260"/>
      <c r="U26" s="260"/>
      <c r="V26" s="261"/>
      <c r="W26" s="261"/>
      <c r="X26" s="261"/>
      <c r="Y26" s="261"/>
      <c r="Z26" s="261"/>
      <c r="AA26" s="261"/>
      <c r="AB26" s="261"/>
      <c r="AC26" s="261"/>
      <c r="AD26" s="261"/>
      <c r="AE26" s="261"/>
      <c r="AF26" s="261"/>
      <c r="AG26" s="261"/>
      <c r="AH26" s="261"/>
      <c r="AI26" s="261"/>
      <c r="AJ26" s="261"/>
      <c r="AK26" s="261"/>
      <c r="AL26" s="247"/>
      <c r="AM26" s="247"/>
      <c r="AN26" s="247"/>
      <c r="AO26" s="247"/>
      <c r="AP26" s="247"/>
    </row>
    <row r="27" spans="1:42" ht="15" thickBot="1" x14ac:dyDescent="0.4">
      <c r="A27" s="476" t="s">
        <v>380</v>
      </c>
      <c r="B27" s="258" t="s">
        <v>442</v>
      </c>
      <c r="C27" s="259" t="str">
        <f>IF($A$27="Off","",IF('Tool interface'!$C$34&lt;=2,IF('Tool interface'!$C$19&gt;=1,Database!$D$84/'Tool interface'!$C$19,""),""))</f>
        <v/>
      </c>
      <c r="D27" s="259" t="str">
        <f>IF($A$27="Off","",IF('Tool interface'!$C$34&lt;=2,IF('Tool interface'!$C$19&gt;=2,C27+C27*$A$3,""),""))</f>
        <v/>
      </c>
      <c r="E27" s="259" t="str">
        <f>IF($A$27="Off","",IF('Tool interface'!$C$34&lt;=2,IF('Tool interface'!$C$19&gt;=3,D27+D27*$A$3,""),""))</f>
        <v/>
      </c>
      <c r="F27" s="259" t="str">
        <f>IF($A$27="Off","",IF('Tool interface'!$C$34&lt;=2,IF('Tool interface'!$C$19&gt;=4,E27+E27*$A$3,""),""))</f>
        <v/>
      </c>
      <c r="G27" s="259" t="str">
        <f>IF($A$27="Off","",IF('Tool interface'!$C$34&lt;=2,IF('Tool interface'!$C$19&gt;=5,F27+F27*$A$3,""),""))</f>
        <v/>
      </c>
      <c r="H27" s="259" t="str">
        <f>IF($A$27="Off","",IF('Tool interface'!$C$34=3,IF('Tool interface'!$C$19=1,(Database!$D$84/'Tool interface'!$C$18)*'CBA - BIM level 1'!$D$2,IF('Tool interface'!$C$19=2,(Database!$D$84/'Tool interface'!$C$18)*'CBA - BIM level 1'!$E$2,IF('Tool interface'!$C$19=3,(Database!$D$84/'Tool interface'!$C$18)*'CBA - BIM level 1'!$F$2,IF('Tool interface'!$C$19=4,(Database!$D$84/'Tool interface'!$C$18)*'CBA - BIM level 1'!$G$2,IF('Tool interface'!$C$19=5,(Database!$D$84/'Tool interface'!$C$18)*'CBA - BIM level 1'!$H$2,""))))),""))</f>
        <v/>
      </c>
      <c r="I27" s="259" t="str">
        <f>IF($A$27="Off","",IF('Tool interface'!$C$34=3,IF('Tool interface'!$C$18&gt;=2,H27+H27*$A$3,""),""))</f>
        <v/>
      </c>
      <c r="J27" s="259" t="str">
        <f>IF($A$27="Off","",IF('Tool interface'!$C$34=3,IF('Tool interface'!$C$18&gt;=3,I27+I27*$A$3,""),""))</f>
        <v/>
      </c>
      <c r="K27" s="259" t="str">
        <f>IF($A$27="Off","",IF('Tool interface'!$C$34=3,IF('Tool interface'!$C$18&gt;=4,J27+J27*$A$3,""),""))</f>
        <v/>
      </c>
      <c r="L27" s="259" t="str">
        <f>IF($A$27="Off","",IF('Tool interface'!$C$34=3,IF('Tool interface'!$C$18&gt;=5,K27+K27*$A$3,""),""))</f>
        <v/>
      </c>
      <c r="M27" s="259" t="str">
        <f>IF($A$27="Off","",IF('Tool interface'!$C$34=3,IF('Tool interface'!$C$18&gt;=6,L27+L27*$A$3,""),""))</f>
        <v/>
      </c>
      <c r="N27" s="259" t="str">
        <f>IF($A$27="Off","",IF('Tool interface'!$C$34=3,IF('Tool interface'!$C$18&gt;=7,M27+M27*$A$3,""),""))</f>
        <v/>
      </c>
      <c r="O27" s="259" t="str">
        <f>IF($A$27="Off","",IF('Tool interface'!$C$34=3,IF('Tool interface'!$C$18&gt;=8,N27+N27*$A$3,""),""))</f>
        <v/>
      </c>
      <c r="P27" s="259" t="str">
        <f>IF($A$27="Off","",IF('Tool interface'!$C$34=3,IF('Tool interface'!$C$18&gt;=9,O27+O27*$A$3,""),""))</f>
        <v/>
      </c>
      <c r="Q27" s="259" t="str">
        <f>IF($A$27="Off","",IF('Tool interface'!$C$34=3,IF('Tool interface'!$C$18&gt;=10,P27+P27*$A$3,""),""))</f>
        <v/>
      </c>
      <c r="R27" s="260"/>
      <c r="S27" s="260"/>
      <c r="T27" s="260"/>
      <c r="U27" s="260"/>
      <c r="V27" s="261"/>
      <c r="W27" s="261"/>
      <c r="X27" s="261"/>
      <c r="Y27" s="261"/>
      <c r="Z27" s="261"/>
      <c r="AA27" s="261"/>
      <c r="AB27" s="261"/>
      <c r="AC27" s="261"/>
      <c r="AD27" s="261"/>
      <c r="AE27" s="261"/>
      <c r="AF27" s="261"/>
      <c r="AG27" s="261"/>
      <c r="AH27" s="261"/>
      <c r="AI27" s="261"/>
      <c r="AJ27" s="261"/>
      <c r="AK27" s="261"/>
      <c r="AL27" s="247"/>
      <c r="AM27" s="247"/>
      <c r="AN27" s="247"/>
      <c r="AO27" s="247"/>
      <c r="AP27" s="247"/>
    </row>
    <row r="28" spans="1:42" ht="15" thickBot="1" x14ac:dyDescent="0.4">
      <c r="A28" s="247"/>
      <c r="B28" s="391" t="s">
        <v>443</v>
      </c>
      <c r="C28" s="392">
        <f>+SUM(C19:C27)</f>
        <v>0</v>
      </c>
      <c r="D28" s="392">
        <f t="shared" ref="D28:AK28" si="7">+SUM(D19:D27)</f>
        <v>0</v>
      </c>
      <c r="E28" s="392">
        <f t="shared" si="7"/>
        <v>0</v>
      </c>
      <c r="F28" s="392">
        <f t="shared" si="7"/>
        <v>0</v>
      </c>
      <c r="G28" s="392">
        <f t="shared" si="7"/>
        <v>0</v>
      </c>
      <c r="H28" s="392">
        <f t="shared" si="7"/>
        <v>0</v>
      </c>
      <c r="I28" s="392">
        <f t="shared" si="7"/>
        <v>0</v>
      </c>
      <c r="J28" s="392">
        <f t="shared" si="7"/>
        <v>0</v>
      </c>
      <c r="K28" s="392">
        <f t="shared" si="7"/>
        <v>0</v>
      </c>
      <c r="L28" s="392">
        <f t="shared" si="7"/>
        <v>0</v>
      </c>
      <c r="M28" s="392">
        <f t="shared" si="7"/>
        <v>0</v>
      </c>
      <c r="N28" s="392">
        <f t="shared" si="7"/>
        <v>0</v>
      </c>
      <c r="O28" s="392">
        <f t="shared" si="7"/>
        <v>0</v>
      </c>
      <c r="P28" s="392">
        <f t="shared" si="7"/>
        <v>0</v>
      </c>
      <c r="Q28" s="392">
        <f t="shared" si="7"/>
        <v>0</v>
      </c>
      <c r="R28" s="392">
        <f t="shared" si="7"/>
        <v>0</v>
      </c>
      <c r="S28" s="392">
        <f t="shared" si="7"/>
        <v>0</v>
      </c>
      <c r="T28" s="392">
        <f t="shared" si="7"/>
        <v>0</v>
      </c>
      <c r="U28" s="392">
        <f t="shared" si="7"/>
        <v>0</v>
      </c>
      <c r="V28" s="392">
        <f t="shared" si="7"/>
        <v>0</v>
      </c>
      <c r="W28" s="392">
        <f t="shared" si="7"/>
        <v>0</v>
      </c>
      <c r="X28" s="392">
        <f t="shared" si="7"/>
        <v>0</v>
      </c>
      <c r="Y28" s="392">
        <f t="shared" si="7"/>
        <v>0</v>
      </c>
      <c r="Z28" s="392">
        <f t="shared" si="7"/>
        <v>0</v>
      </c>
      <c r="AA28" s="392">
        <f t="shared" si="7"/>
        <v>0</v>
      </c>
      <c r="AB28" s="392">
        <f t="shared" si="7"/>
        <v>0</v>
      </c>
      <c r="AC28" s="392">
        <f t="shared" si="7"/>
        <v>0</v>
      </c>
      <c r="AD28" s="392">
        <f t="shared" si="7"/>
        <v>0</v>
      </c>
      <c r="AE28" s="392">
        <f t="shared" si="7"/>
        <v>0</v>
      </c>
      <c r="AF28" s="392">
        <f t="shared" si="7"/>
        <v>0</v>
      </c>
      <c r="AG28" s="392">
        <f t="shared" si="7"/>
        <v>0</v>
      </c>
      <c r="AH28" s="392">
        <f t="shared" si="7"/>
        <v>0</v>
      </c>
      <c r="AI28" s="392">
        <f t="shared" si="7"/>
        <v>0</v>
      </c>
      <c r="AJ28" s="392">
        <f t="shared" si="7"/>
        <v>0</v>
      </c>
      <c r="AK28" s="392">
        <f t="shared" si="7"/>
        <v>0</v>
      </c>
      <c r="AL28" s="247"/>
      <c r="AM28" s="247"/>
      <c r="AN28" s="247"/>
      <c r="AO28" s="247"/>
      <c r="AP28" s="247"/>
    </row>
    <row r="29" spans="1:42" ht="15.75" customHeight="1" thickBot="1" x14ac:dyDescent="0.4">
      <c r="A29" s="247"/>
      <c r="B29" s="393" t="s">
        <v>444</v>
      </c>
      <c r="C29" s="392" t="str">
        <f>+IF(C28&lt;&gt;0,C28,"")</f>
        <v/>
      </c>
      <c r="D29" s="392" t="str">
        <f t="shared" ref="D29:AK29" si="8">+IF(D28&lt;&gt;0,D28,"")</f>
        <v/>
      </c>
      <c r="E29" s="392" t="str">
        <f t="shared" si="8"/>
        <v/>
      </c>
      <c r="F29" s="392" t="str">
        <f t="shared" si="8"/>
        <v/>
      </c>
      <c r="G29" s="392" t="str">
        <f t="shared" si="8"/>
        <v/>
      </c>
      <c r="H29" s="392" t="str">
        <f t="shared" si="8"/>
        <v/>
      </c>
      <c r="I29" s="392" t="str">
        <f t="shared" si="8"/>
        <v/>
      </c>
      <c r="J29" s="392" t="str">
        <f t="shared" si="8"/>
        <v/>
      </c>
      <c r="K29" s="392" t="str">
        <f t="shared" si="8"/>
        <v/>
      </c>
      <c r="L29" s="392" t="str">
        <f t="shared" si="8"/>
        <v/>
      </c>
      <c r="M29" s="392" t="str">
        <f t="shared" si="8"/>
        <v/>
      </c>
      <c r="N29" s="392" t="str">
        <f t="shared" si="8"/>
        <v/>
      </c>
      <c r="O29" s="392" t="str">
        <f t="shared" si="8"/>
        <v/>
      </c>
      <c r="P29" s="392" t="str">
        <f t="shared" si="8"/>
        <v/>
      </c>
      <c r="Q29" s="392" t="str">
        <f t="shared" si="8"/>
        <v/>
      </c>
      <c r="R29" s="392" t="str">
        <f t="shared" si="8"/>
        <v/>
      </c>
      <c r="S29" s="392" t="str">
        <f t="shared" si="8"/>
        <v/>
      </c>
      <c r="T29" s="392" t="str">
        <f t="shared" si="8"/>
        <v/>
      </c>
      <c r="U29" s="392" t="str">
        <f t="shared" si="8"/>
        <v/>
      </c>
      <c r="V29" s="392" t="str">
        <f t="shared" si="8"/>
        <v/>
      </c>
      <c r="W29" s="392" t="str">
        <f t="shared" si="8"/>
        <v/>
      </c>
      <c r="X29" s="392" t="str">
        <f t="shared" si="8"/>
        <v/>
      </c>
      <c r="Y29" s="392" t="str">
        <f t="shared" si="8"/>
        <v/>
      </c>
      <c r="Z29" s="392" t="str">
        <f t="shared" si="8"/>
        <v/>
      </c>
      <c r="AA29" s="392" t="str">
        <f t="shared" si="8"/>
        <v/>
      </c>
      <c r="AB29" s="392" t="str">
        <f t="shared" si="8"/>
        <v/>
      </c>
      <c r="AC29" s="392" t="str">
        <f t="shared" si="8"/>
        <v/>
      </c>
      <c r="AD29" s="392" t="str">
        <f t="shared" si="8"/>
        <v/>
      </c>
      <c r="AE29" s="392" t="str">
        <f t="shared" si="8"/>
        <v/>
      </c>
      <c r="AF29" s="392" t="str">
        <f t="shared" si="8"/>
        <v/>
      </c>
      <c r="AG29" s="392" t="str">
        <f t="shared" si="8"/>
        <v/>
      </c>
      <c r="AH29" s="392" t="str">
        <f t="shared" si="8"/>
        <v/>
      </c>
      <c r="AI29" s="392" t="str">
        <f t="shared" si="8"/>
        <v/>
      </c>
      <c r="AJ29" s="392" t="str">
        <f t="shared" si="8"/>
        <v/>
      </c>
      <c r="AK29" s="392" t="str">
        <f t="shared" si="8"/>
        <v/>
      </c>
      <c r="AL29" s="247"/>
      <c r="AM29" s="247"/>
      <c r="AN29" s="247"/>
      <c r="AO29" s="247"/>
      <c r="AP29" s="247"/>
    </row>
    <row r="30" spans="1:42" ht="15" thickBot="1" x14ac:dyDescent="0.4">
      <c r="A30" s="247"/>
      <c r="B30" s="394" t="s">
        <v>445</v>
      </c>
      <c r="C30" s="395">
        <f>IF(C29&lt;&gt;"",C29,)</f>
        <v>0</v>
      </c>
      <c r="D30" s="395" t="str">
        <f>IF(D29&lt;&gt;"",D29,H29)</f>
        <v/>
      </c>
      <c r="E30" s="395">
        <f>IF(E29&lt;&gt;"",E29,IF('Tool interface'!$C$19=2,'CBA - BIM level 1'!$H$29,IF(AND('Tool interface'!C19=1,'Tool interface'!C18=1),$R$29,IF(AND('Tool interface'!C19=1,'Tool interface'!C18&gt;1),$I$29,))))</f>
        <v>0</v>
      </c>
      <c r="F30" s="395">
        <f>IF(F29&lt;&gt;"",F29,IF('Tool interface'!$C$19=3,'CBA - BIM level 1'!$H$29,IF(AND('Tool interface'!$C$19=2,'Tool interface'!$C$18=1),$R$29,IF(AND('Tool interface'!$C$19=2,'Tool interface'!$C$18&gt;1),$I$29,IF(AND('Tool interface'!$C$19=1,'Tool interface'!$C$18=1),$S$29,IF(AND('Tool interface'!$C$19=1,'Tool interface'!$C$18=2),$R$29,IF(AND('Tool interface'!$C$19=1,'Tool interface'!$C$18&gt;2),$J$29,)))))))</f>
        <v>0</v>
      </c>
      <c r="G30" s="395">
        <f>IF(G29&lt;&gt;"",G29,IF('Tool interface'!$C$19=4,$H$29,IF(AND('Tool interface'!$C$19=3,'Tool interface'!$C$18=1),$R$29,IF(AND('Tool interface'!$C$19=3,'Tool interface'!$C$18&gt;1),$I$29,IF(AND('Tool interface'!$C$19=2,'Tool interface'!$C$18=1),$S$29,IF(AND('Tool interface'!$C$19=2,'Tool interface'!$C$18=2),$R$29,IF(AND('Tool interface'!$C$19=2,'Tool interface'!$C$18&gt;=3),$J$29,IF(AND('Tool interface'!$C$19=1,'Tool interface'!$C$18=1),$T$29,IF(AND('Tool interface'!$C$19=1,'Tool interface'!$C$18=2),$S$29,IF(AND('Tool interface'!$C$19=1,'Tool interface'!$C$18=3),$R$29,IF(AND('Tool interface'!$C$19=1,'Tool interface'!$C$18&gt;3),$K$29,)))))))))))</f>
        <v>0</v>
      </c>
      <c r="H30" s="395">
        <f>+IF('Tool interface'!$C$19=5,'CBA - BIM level 1'!$H$29,IF(AND('Tool interface'!$C$19=4,'Tool interface'!$C$18=1),'CBA - BIM level 1'!$R$29,IF(AND('Tool interface'!$C$19=4,'Tool interface'!$C$18&gt;1),'CBA - BIM level 1'!$I$29,IF(AND('Tool interface'!$C$19=3,'Tool interface'!$C$18=1),'CBA - BIM level 1'!$S$29,IF(AND('Tool interface'!$C$19=3,'Tool interface'!$C$18=2),'CBA - BIM level 1'!$R$29,IF(AND('Tool interface'!$C$19=3,'Tool interface'!$C$18&gt;=3),'CBA - BIM level 1'!$J$29,IF(AND('Tool interface'!$C$19=2,'Tool interface'!$C$18=1),'CBA - BIM level 1'!$T$29,IF(AND('Tool interface'!$C$19=2,'Tool interface'!$C$18=2),'CBA - BIM level 1'!$S$29,IF(AND('Tool interface'!$C$19=2,'Tool interface'!$C$18=3),'CBA - BIM level 1'!$R$29,IF(AND('Tool interface'!$C$19=2,'Tool interface'!$C$18&gt;3),'CBA - BIM level 1'!$K$29,IF(AND('Tool interface'!$C$19=1,'Tool interface'!$C$18=1),'CBA - BIM level 1'!$U$29,IF(AND('Tool interface'!$C$19=1,'Tool interface'!$C$18=2),'CBA - BIM level 1'!$T$29,IF(AND('Tool interface'!$C$19=1,'Tool interface'!$C$18=3),'CBA - BIM level 1'!$S$29,IF(AND('Tool interface'!$C$19=1,'Tool interface'!$C$18=4),'CBA - BIM level 1'!$R$29,IF(AND('Tool interface'!$C$19=1,'Tool interface'!$C$18&gt;4),'CBA - BIM level 1'!$L$29,)))))))))))))))</f>
        <v>0</v>
      </c>
      <c r="I30" s="395">
        <f>+IF(AND('Tool interface'!$C$19=5,'Tool interface'!$C$18=1),'CBA - BIM level 1'!$R$29,IF(AND('Tool interface'!$C$19=5,'Tool interface'!$C$18&gt;=2),'CBA - BIM level 1'!$I$29,IF(AND('Tool interface'!$C$19=4,'Tool interface'!$C$18=1),'CBA - BIM level 1'!$S$29,IF(AND('Tool interface'!$C$19=4,'Tool interface'!$C$18=2),'CBA - BIM level 1'!$R$29,IF(AND('Tool interface'!$C$19=4,'Tool interface'!$C$18&gt;=3),'CBA - BIM level 1'!$J$29,IF(AND('Tool interface'!$C$19=3,'Tool interface'!$C$18=1),'CBA - BIM level 1'!$T$29,IF(AND('Tool interface'!$C$19=3,'Tool interface'!$C$18=2),'CBA - BIM level 1'!$S$29,IF(AND('Tool interface'!$C$19=3,'Tool interface'!$C$18=3),'CBA - BIM level 1'!$R$29,IF(AND('Tool interface'!$C$19=3,'Tool interface'!$C$18&gt;=4),'CBA - BIM level 1'!$K$29,IF(AND('Tool interface'!$C$19=2,'Tool interface'!$C$18=1),'CBA - BIM level 1'!$U$29,IF(AND('Tool interface'!$C$19=2,'Tool interface'!$C$18=2),'CBA - BIM level 1'!$T$29,IF(AND('Tool interface'!$C$19=2,'Tool interface'!$C$18=3),'CBA - BIM level 1'!$S$29,IF(AND('Tool interface'!$C$19=2,'Tool interface'!$C$18=4),'CBA - BIM level 1'!$R$29,IF(AND('Tool interface'!$C$19=2,'Tool interface'!$C$18&gt;=5),'CBA - BIM level 1'!$L$29,IF(AND('Tool interface'!$C$19=1,'Tool interface'!$C$18=1),'CBA - BIM level 1'!$V$29,IF(AND('Tool interface'!$C$19=1,'Tool interface'!$C$18=2),'CBA - BIM level 1'!$U$29,IF(AND('Tool interface'!$C$19=1,'Tool interface'!$C$18=3),'CBA - BIM level 1'!$T$29,IF(AND('Tool interface'!$C$19=1,'Tool interface'!$C$18=4),'CBA - BIM level 1'!$S$29,IF(AND('Tool interface'!$C$19=1,'Tool interface'!$C$18=5),'CBA - BIM level 1'!$R$29,IF(AND('Tool interface'!$C$19=1,'Tool interface'!$C$18&gt;=6),'CBA - BIM level 1'!$M$29,))))))))))))))))))))</f>
        <v>0</v>
      </c>
      <c r="J30" s="395">
        <f>+IF(AND('Tool interface'!$C$19=5,'Tool interface'!$C$18=1),'CBA - BIM level 1'!S29,IF(AND('Tool interface'!$C$19=5,'Tool interface'!$C$18=2),'CBA - BIM level 1'!R29,IF(AND('Tool interface'!$C$19=5,'Tool interface'!$C$18&gt;=3),J29,IF(AND('Tool interface'!$C$19=4,'Tool interface'!$C$18=1),'CBA - BIM level 1'!T29,IF(AND('Tool interface'!$C$19=4,'Tool interface'!$C$18=2),'CBA - BIM level 1'!S29,IF(AND('Tool interface'!$C$19=4,'Tool interface'!$C$18=3),'CBA - BIM level 1'!R29,IF(AND('Tool interface'!$C$19=4,'Tool interface'!$C$18&gt;=4),K29,IF(AND('Tool interface'!$C$19=3,'Tool interface'!$C$18=1),'CBA - BIM level 1'!U29,IF(AND('Tool interface'!$C$19=3,'Tool interface'!$C$18=2),'CBA - BIM level 1'!T29,IF(AND('Tool interface'!$C$19=3,'Tool interface'!$C$18=3),'CBA - BIM level 1'!S29,IF(AND('Tool interface'!$C$19=3,'Tool interface'!$C$18=4),'CBA - BIM level 1'!R29,IF(AND('Tool interface'!$C$19=3,'Tool interface'!$C$18&gt;=5),L29,IF(AND('Tool interface'!$C$19=2,'Tool interface'!$C$18=1),'CBA - BIM level 1'!V29,IF(AND('Tool interface'!$C$19=2,'Tool interface'!$C$18=2),'CBA - BIM level 1'!U29,IF(AND('Tool interface'!$C$19=2,'Tool interface'!$C$18=3),'CBA - BIM level 1'!T29,IF(AND('Tool interface'!$C$19=2,'Tool interface'!$C$18=4),'CBA - BIM level 1'!S29,IF(AND('Tool interface'!$C$19=2,'Tool interface'!$C$18=5),'CBA - BIM level 1'!R29,IF(AND('Tool interface'!$C$19=2,'Tool interface'!$C$18&gt;=6),M29,IF(AND('Tool interface'!$C$19=1,'Tool interface'!$C$18=1),'CBA - BIM level 1'!W29,IF(AND('Tool interface'!$C$19=1,'Tool interface'!$C$18=2),'CBA - BIM level 1'!V29,IF(AND('Tool interface'!$C$19=1,'Tool interface'!$C$18=3),'CBA - BIM level 1'!U29,IF(AND('Tool interface'!$C$19=1,'Tool interface'!$C$18=4),'CBA - BIM level 1'!T29,IF(AND('Tool interface'!$C$19=1,'Tool interface'!$C$18=5),'CBA - BIM level 1'!S29,IF(AND('Tool interface'!$C$19=1,'Tool interface'!$C$18=6),R29,IF(AND('Tool interface'!$C$19=1,'Tool interface'!$C$18&gt;=7),N29,)))))))))))))))))))))))))</f>
        <v>0</v>
      </c>
      <c r="K30" s="395">
        <f>+IF(AND('Tool interface'!$C$19=5,'Tool interface'!$C$18=1),'CBA - BIM level 1'!T29,IF(AND('Tool interface'!$C$19=5,'Tool interface'!$C$18=2),'CBA - BIM level 1'!S29,IF(AND('Tool interface'!$C$19=5,'Tool interface'!$C$18=3),R29,IF(AND('Tool interface'!$C$19=5,'Tool interface'!$C$18&gt;=4),K29,IF(AND('Tool interface'!$C$19=4,'Tool interface'!$C$18=1),'CBA - BIM level 1'!U29,IF(AND('Tool interface'!$C$19=4,'Tool interface'!$C$18=2),'CBA - BIM level 1'!T29,IF(AND('Tool interface'!$C$19=4,'Tool interface'!$C$18=3),'CBA - BIM level 1'!S29,IF(AND('Tool interface'!$C$19=4,'Tool interface'!$C$18=4),R29,IF(AND('Tool interface'!$C$19=4,'Tool interface'!$C$18&gt;=5),L$29,IF(AND('Tool interface'!$C$19=3,'Tool interface'!$C$18=1),'CBA - BIM level 1'!V29,IF(AND('Tool interface'!$C$19=3,'Tool interface'!$C$18=2),'CBA - BIM level 1'!U29,IF(AND('Tool interface'!$C$19=3,'Tool interface'!$C$18=3),'CBA - BIM level 1'!T29,IF(AND('Tool interface'!$C$19=3,'Tool interface'!$C$18=4),'CBA - BIM level 1'!S29,IF(AND('Tool interface'!$C$19=3,'Tool interface'!$C$18=5),R29,IF(AND('Tool interface'!$C$19=3,'Tool interface'!$C$18&gt;=6),M29,IF(AND('Tool interface'!$C$19=2,'Tool interface'!$C$18=1),'CBA - BIM level 1'!W29,IF(AND('Tool interface'!$C$19=2,'Tool interface'!$C$18=2),'CBA - BIM level 1'!V29,IF(AND('Tool interface'!$C$19=2,'Tool interface'!$C$18=3),'CBA - BIM level 1'!U29,IF(AND('Tool interface'!$C$19=2,'Tool interface'!$C$18=4),'CBA - BIM level 1'!T29,IF(AND('Tool interface'!$C$19=2,'Tool interface'!$C$18=5),'CBA - BIM level 1'!S29,IF(AND('Tool interface'!$C$19=2,'Tool interface'!$C$18=6),R29,IF(AND('Tool interface'!$C$19=2,'Tool interface'!$C$18&gt;=7),N29,IF(AND('Tool interface'!$C$19=1,'Tool interface'!$C$18=1),'CBA - BIM level 1'!X29,IF(AND('Tool interface'!$C$19=1,'Tool interface'!$C$18=2),'CBA - BIM level 1'!W29,IF(AND('Tool interface'!$C$19=1,'Tool interface'!$C$18=3),'CBA - BIM level 1'!V29,IF(AND('Tool interface'!$C$19=1,'Tool interface'!$C$18=4),'CBA - BIM level 1'!U29,IF(AND('Tool interface'!$C$19=1,'Tool interface'!$C$18=5),'CBA - BIM level 1'!T29,IF(AND('Tool interface'!$C$19=1,'Tool interface'!$C$18=6),S29,IF(AND('Tool interface'!$C$19=1,'Tool interface'!$C$18=7),R29,IF(AND('Tool interface'!$C$19=1,'Tool interface'!$C$18&gt;=8),O29,))))))))))))))))))))))))))))))</f>
        <v>0</v>
      </c>
      <c r="L30" s="395">
        <f>+IF(AND('Tool interface'!$C$19=5,'Tool interface'!$C$18=1),'CBA - BIM level 1'!U29,IF(AND('Tool interface'!$C$19=5,'Tool interface'!$C$18=2),'CBA - BIM level 1'!T29,IF(AND('Tool interface'!$C$19=5,'Tool interface'!$C$18=3),S29,IF(AND('Tool interface'!$C$19=5,'Tool interface'!$C$18=4),R29,IF(AND('Tool interface'!$C$19=5,'Tool interface'!$C$18&gt;=5),L29,IF(AND('Tool interface'!$C$19=4,'Tool interface'!$C$18=1),'CBA - BIM level 1'!V29,IF(AND('Tool interface'!$C$19=4,'Tool interface'!$C$18=2),'CBA - BIM level 1'!U29,IF(AND('Tool interface'!$C$19=4,'Tool interface'!$C$18=3),'CBA - BIM level 1'!T29,IF(AND('Tool interface'!$C$19=4,'Tool interface'!$C$18=4),S29,IF(AND('Tool interface'!$C$19=4,'Tool interface'!$C$18=5),R29,IF(AND('Tool interface'!$C$19=4,'Tool interface'!$C$18&gt;=6),M29,IF(AND('Tool interface'!$C$19=3,'Tool interface'!$C$18=1),'CBA - BIM level 1'!W29,IF(AND('Tool interface'!$C$19=3,'Tool interface'!$C$18=2),'CBA - BIM level 1'!V29,IF(AND('Tool interface'!$C$19=3,'Tool interface'!$C$18=3),'CBA - BIM level 1'!U29,IF(AND('Tool interface'!$C$19=3,'Tool interface'!$C$18=4),'CBA - BIM level 1'!T29,IF(AND('Tool interface'!$C$19=3,'Tool interface'!$C$18=5),S29,IF(AND('Tool interface'!$C$19=3,'Tool interface'!$C$18=6),R29,IF(AND('Tool interface'!$C$19=3,'Tool interface'!$C$18&gt;=7),N29,IF(AND('Tool interface'!$C$19=2,'Tool interface'!$C$18=1),'CBA - BIM level 1'!X29,IF(AND('Tool interface'!$C$19=2,'Tool interface'!$C$18=2),'CBA - BIM level 1'!W29,IF(AND('Tool interface'!$C$19=2,'Tool interface'!$C$18=3),'CBA - BIM level 1'!V29,IF(AND('Tool interface'!$C$19=2,'Tool interface'!$C$18=4),'CBA - BIM level 1'!U29,IF(AND('Tool interface'!$C$19=2,'Tool interface'!$C$18=5),'CBA - BIM level 1'!T29,IF(AND('Tool interface'!$C$19=2,'Tool interface'!$C$18=6),S29,IF(AND('Tool interface'!$C$19=2,'Tool interface'!$C$18=7),R29,IF(AND('Tool interface'!$C$19=2,'Tool interface'!$C$18&gt;=8),O29,IF(AND('Tool interface'!$C$19=1,'Tool interface'!$C$18=1),'CBA - BIM level 1'!Y29,IF(AND('Tool interface'!$C$19=1,'Tool interface'!$C$18=2),'CBA - BIM level 1'!X29,IF(AND('Tool interface'!$C$19=1,'Tool interface'!$C$18=3),'CBA - BIM level 1'!W29,IF(AND('Tool interface'!$C$19=1,'Tool interface'!$C$18=4),'CBA - BIM level 1'!V29,IF(AND('Tool interface'!$C$19=1,'Tool interface'!$C$18=5),'CBA - BIM level 1'!U29,IF(AND('Tool interface'!$C$19=1,'Tool interface'!$C$18=6),T29,IF(AND('Tool interface'!$C$19=1,'Tool interface'!$C$18=7),S29,IF(AND('Tool interface'!$C$19=1,'Tool interface'!$C$18=8),R29,IF(AND('Tool interface'!$C$19=1,'Tool interface'!$C$18&gt;=9),P29,)))))))))))))))))))))))))))))))))))</f>
        <v>0</v>
      </c>
      <c r="M30" s="395">
        <f>+IF(AND('Tool interface'!$C$19=5,'Tool interface'!$C$18=1),'CBA - BIM level 1'!V29,IF(AND('Tool interface'!$C$19=5,'Tool interface'!$C$18=2),'CBA - BIM level 1'!U29,IF(AND('Tool interface'!$C$19=5,'Tool interface'!$C$18=3),T29,IF(AND('Tool interface'!$C$19=5,'Tool interface'!$C$18=4),S29,IF(AND('Tool interface'!$C$19=5,'Tool interface'!$C$18=5),R29,IF(AND('Tool interface'!$C$19=5,'Tool interface'!$C$18&gt;=6),M29,IF(AND('Tool interface'!$C$19=4,'Tool interface'!$C$18=1),'CBA - BIM level 1'!W29,IF(AND('Tool interface'!$C$19=4,'Tool interface'!$C$18=2),'CBA - BIM level 1'!V29,IF(AND('Tool interface'!$C$19=4,'Tool interface'!$C$18=3),'CBA - BIM level 1'!U29,IF(AND('Tool interface'!$C$19=4,'Tool interface'!$C$18=4),T29,IF(AND('Tool interface'!$C$19=4,'Tool interface'!$C$18=5),S29,IF(AND('Tool interface'!$C$19=4,'Tool interface'!$C$18=6),R29,IF(AND('Tool interface'!$C$19=4,'Tool interface'!$C$18&gt;=7),N29,IF(AND('Tool interface'!$C$19=3,'Tool interface'!$C$18=1),'CBA - BIM level 1'!X29,IF(AND('Tool interface'!$C$19=3,'Tool interface'!$C$18=2),'CBA - BIM level 1'!W29,IF(AND('Tool interface'!$C$19=3,'Tool interface'!$C$18=3),'CBA - BIM level 1'!V29,IF(AND('Tool interface'!$C$19=3,'Tool interface'!$C$18=4),'CBA - BIM level 1'!U29,IF(AND('Tool interface'!$C$19=3,'Tool interface'!$C$18=5),T29,IF(AND('Tool interface'!$C$19=3,'Tool interface'!$C$18=6),S29,IF(AND('Tool interface'!$C$19=3,'Tool interface'!$C$18=7),R29,IF(AND('Tool interface'!$C$19=3,'Tool interface'!$C$18&gt;=8),O29,IF(AND('Tool interface'!$C$19=2,'Tool interface'!$C$18=1),'CBA - BIM level 1'!Y29,IF(AND('Tool interface'!$C$19=2,'Tool interface'!$C$18=2),'CBA - BIM level 1'!X29,IF(AND('Tool interface'!$C$19=2,'Tool interface'!$C$18=3),'CBA - BIM level 1'!W29,IF(AND('Tool interface'!$C$19=2,'Tool interface'!$C$18=4),'CBA - BIM level 1'!V29,IF(AND('Tool interface'!$C$19=2,'Tool interface'!$C$18=5),'CBA - BIM level 1'!U29,IF(AND('Tool interface'!$C$19=2,'Tool interface'!$C$18=6),T29,IF(AND('Tool interface'!$C$19=2,'Tool interface'!$C$18=7),S29,IF(AND('Tool interface'!$C$19=2,'Tool interface'!$C$18=8),R29,IF(AND('Tool interface'!$C$19=2,'Tool interface'!$C$18&gt;=9),P29,IF(AND('Tool interface'!$C$19=1,'Tool interface'!$C$18=1),'CBA - BIM level 1'!Z29,IF(AND('Tool interface'!$C$19=1,'Tool interface'!$C$18=2),'CBA - BIM level 1'!Y29,IF(AND('Tool interface'!$C$19=1,'Tool interface'!$C$18=3),'CBA - BIM level 1'!X29,IF(AND('Tool interface'!$C$19=1,'Tool interface'!$C$18=4),'CBA - BIM level 1'!W29,IF(AND('Tool interface'!$C$19=1,'Tool interface'!$C$18=5),'CBA - BIM level 1'!V29,IF(AND('Tool interface'!$C$19=1,'Tool interface'!$C$18=6),U29,IF(AND('Tool interface'!$C$19=1,'Tool interface'!$C$18=7),T29,IF(AND('Tool interface'!$C$19=1,'Tool interface'!$C$18=8),S29,IF(AND('Tool interface'!$C$19=1,'Tool interface'!$C$18=9),R29,IF(AND('Tool interface'!$C$19=1,'Tool interface'!$C$18&gt;=10),Q29,))))))))))))))))))))))))))))))))))))))))</f>
        <v>0</v>
      </c>
      <c r="N30" s="395">
        <f>+IF(AND('Tool interface'!$C$19=5,'Tool interface'!$C$18=1),'CBA - BIM level 1'!W29,IF(AND('Tool interface'!$C$19=5,'Tool interface'!$C$18=2),'CBA - BIM level 1'!V29,IF(AND('Tool interface'!$C$19=5,'Tool interface'!$C$18=3),U29,IF(AND('Tool interface'!$C$19=5,'Tool interface'!$C$18=4),T29,IF(AND('Tool interface'!$C$19=5,'Tool interface'!$C$18=5),S29,IF(AND('Tool interface'!$C$19=5,'Tool interface'!$C$18=6),R29,IF(AND('Tool interface'!$C$19=5,'Tool interface'!$C$18&gt;=7),N29,IF(AND('Tool interface'!$C$19=4,'Tool interface'!$C$18=1),'CBA - BIM level 1'!X29,IF(AND('Tool interface'!$C$19=4,'Tool interface'!$C$18=2),'CBA - BIM level 1'!W29,IF(AND('Tool interface'!$C$19=4,'Tool interface'!$C$18=3),'CBA - BIM level 1'!V29,IF(AND('Tool interface'!$C$19=4,'Tool interface'!$C$18=4),U29,IF(AND('Tool interface'!$C$19=4,'Tool interface'!$C$18=5),T29,IF(AND('Tool interface'!$C$19=4,'Tool interface'!$C$18=6),S29,IF(AND('Tool interface'!$C$19=4,'Tool interface'!$C$18=7),R29,IF(AND('Tool interface'!$C$19=4,'Tool interface'!$C$18&gt;=8),O29,IF(AND('Tool interface'!$C$19=3,'Tool interface'!$C$18=1),'CBA - BIM level 1'!Y29,IF(AND('Tool interface'!$C$19=3,'Tool interface'!$C$18=2),'CBA - BIM level 1'!X29,IF(AND('Tool interface'!$C$19=3,'Tool interface'!$C$18=3),'CBA - BIM level 1'!W29,IF(AND('Tool interface'!$C$19=3,'Tool interface'!$C$18=4),'CBA - BIM level 1'!V29,IF(AND('Tool interface'!$C$19=3,'Tool interface'!$C$18=5),U29,IF(AND('Tool interface'!$C$19=3,'Tool interface'!$C$18=6),T29,IF(AND('Tool interface'!$C$19=3,'Tool interface'!$C$18=7),S29,IF(AND('Tool interface'!$C$19=3,'Tool interface'!$C$18=8),R29,IF(AND('Tool interface'!$C$19=3,'Tool interface'!$C$18&gt;=9),P29,IF(AND('Tool interface'!$C$19=2,'Tool interface'!$C$18=1),'CBA - BIM level 1'!Z29,IF(AND('Tool interface'!$C$19=2,'Tool interface'!$C$18=2),'CBA - BIM level 1'!Y29,IF(AND('Tool interface'!$C$19=2,'Tool interface'!$C$18=3),'CBA - BIM level 1'!X29,IF(AND('Tool interface'!$C$19=2,'Tool interface'!$C$18=4),'CBA - BIM level 1'!W29,IF(AND('Tool interface'!$C$19=2,'Tool interface'!$C$18=5),'CBA - BIM level 1'!V29,IF(AND('Tool interface'!$C$19=2,'Tool interface'!$C$18=6),U29,IF(AND('Tool interface'!$C$19=2,'Tool interface'!$C$18=7),T29,IF(AND('Tool interface'!$C$19=2,'Tool interface'!$C$18=8),S29,IF(AND('Tool interface'!$C$19=2,'Tool interface'!$C$18=9),R29,IF(AND('Tool interface'!$C$19=2,'Tool interface'!$C$18&gt;=10),Q29,IF(AND('Tool interface'!$C$19=1,'Tool interface'!$C$18=1),'CBA - BIM level 1'!AA29,IF(AND('Tool interface'!$C$19=1,'Tool interface'!$C$18=2),'CBA - BIM level 1'!Z29,IF(AND('Tool interface'!$C$19=1,'Tool interface'!$C$18=3),'CBA - BIM level 1'!Y29,IF(AND('Tool interface'!$C$19=1,'Tool interface'!$C$18=4),'CBA - BIM level 1'!X29,IF(AND('Tool interface'!$C$19=1,'Tool interface'!$C$18=5),'CBA - BIM level 1'!W29,IF(AND('Tool interface'!$C$19=1,'Tool interface'!$C$18=6),V29,IF(AND('Tool interface'!$C$19=1,'Tool interface'!$C$18=7),U29,IF(AND('Tool interface'!$C$19=1,'Tool interface'!$C$18=8),T29,IF(AND('Tool interface'!$C$19=1,'Tool interface'!$C$18=9),S29,IF(AND('Tool interface'!$C$19=1,'Tool interface'!$C$18=10),R29,))))))))))))))))))))))))))))))))))))))))))))</f>
        <v>0</v>
      </c>
      <c r="O30" s="395">
        <f>+IF(AND('Tool interface'!$C$19=5,'Tool interface'!$C$18=1),'CBA - BIM level 1'!X29,IF(AND('Tool interface'!$C$19=5,'Tool interface'!$C$18=2),'CBA - BIM level 1'!W29,IF(AND('Tool interface'!$C$19=5,'Tool interface'!$C$18=3),V29,IF(AND('Tool interface'!$C$19=5,'Tool interface'!$C$18=4),U29,IF(AND('Tool interface'!$C$19=5,'Tool interface'!$C$18=5),T29,IF(AND('Tool interface'!$C$19=5,'Tool interface'!$C$18=6),S29,IF(AND('Tool interface'!$C$19=5,'Tool interface'!$C$18=7),R29,IF(AND('Tool interface'!$C$19=5,'Tool interface'!$C$18&gt;=8),O29,IF(AND('Tool interface'!$C$19=4,'Tool interface'!$C$18=1),'CBA - BIM level 1'!Y29,IF(AND('Tool interface'!$C$19=4,'Tool interface'!$C$18=2),'CBA - BIM level 1'!X29,IF(AND('Tool interface'!$C$19=4,'Tool interface'!$C$18=3),'CBA - BIM level 1'!W29,IF(AND('Tool interface'!$C$19=4,'Tool interface'!$C$18=4),V29,IF(AND('Tool interface'!$C$19=4,'Tool interface'!$C$18=5),U29,IF(AND('Tool interface'!$C$19=4,'Tool interface'!$C$18=6),T29,IF(AND('Tool interface'!$C$19=4,'Tool interface'!$C$18=7),S29,IF(AND('Tool interface'!$C$19=4,'Tool interface'!$C$18=8),R29,IF(AND('Tool interface'!$C$19=4,'Tool interface'!$C$18&gt;=9),P29,IF(AND('Tool interface'!$C$19=3,'Tool interface'!$C$18=1),'CBA - BIM level 1'!Z29,IF(AND('Tool interface'!$C$19=3,'Tool interface'!$C$18=2),'CBA - BIM level 1'!Y29,IF(AND('Tool interface'!$C$19=3,'Tool interface'!$C$18=3),'CBA - BIM level 1'!X29,IF(AND('Tool interface'!$C$19=3,'Tool interface'!$C$18=4),'CBA - BIM level 1'!W29,IF(AND('Tool interface'!$C$19=3,'Tool interface'!$C$18=5),V29,IF(AND('Tool interface'!$C$19=3,'Tool interface'!$C$18=6),U29,IF(AND('Tool interface'!$C$19=3,'Tool interface'!$C$18=7),T29,IF(AND('Tool interface'!$C$19=3,'Tool interface'!$C$18=8),S29,IF(AND('Tool interface'!$C$19=3,'Tool interface'!$C$18=9),R29,IF(AND('Tool interface'!$C$19=3,'Tool interface'!$C$18=10),Q29,IF(AND('Tool interface'!$C$19=2,'Tool interface'!$C$18=1),'CBA - BIM level 1'!AA29,IF(AND('Tool interface'!$C$19=2,'Tool interface'!$C$18=2),'CBA - BIM level 1'!Z29,IF(AND('Tool interface'!$C$19=2,'Tool interface'!$C$18=3),'CBA - BIM level 1'!Y29,IF(AND('Tool interface'!$C$19=2,'Tool interface'!$C$18=4),'CBA - BIM level 1'!X29,IF(AND('Tool interface'!$C$19=2,'Tool interface'!$C$18=5),'CBA - BIM level 1'!W29,IF(AND('Tool interface'!$C$19=2,'Tool interface'!$C$18=6),V29,IF(AND('Tool interface'!$C$19=2,'Tool interface'!$C$18=7),U29,IF(AND('Tool interface'!$C$19=2,'Tool interface'!$C$18=8),T29,IF(AND('Tool interface'!$C$19=2,'Tool interface'!$C$18=9),S29,IF(AND('Tool interface'!$C$19=2,'Tool interface'!$C$18=10),R29,IF(AND('Tool interface'!$C$19=1,'Tool interface'!$C$18=1),'CBA - BIM level 1'!AB29,IF(AND('Tool interface'!$C$19=1,'Tool interface'!$C$18=2),'CBA - BIM level 1'!AA29,IF(AND('Tool interface'!$C$19=1,'Tool interface'!$C$18=3),'CBA - BIM level 1'!Z29,IF(AND('Tool interface'!$C$19=1,'Tool interface'!$C$18=4),'CBA - BIM level 1'!Y29,IF(AND('Tool interface'!$C$19=1,'Tool interface'!$C$18=5),'CBA - BIM level 1'!X29,IF(AND('Tool interface'!$C$19=1,'Tool interface'!$C$18=6),W29,IF(AND('Tool interface'!$C$19=1,'Tool interface'!$C$18=7),V29,IF(AND('Tool interface'!$C$19=1,'Tool interface'!$C$18=8),U29,IF(AND('Tool interface'!$C$19=1,'Tool interface'!$C$18=9),T29,IF(AND('Tool interface'!$C$19=1,'Tool interface'!$C$18=10),S29,)))))))))))))))))))))))))))))))))))))))))))))))</f>
        <v>0</v>
      </c>
      <c r="P30" s="395">
        <f>+IF(AND('Tool interface'!$C$19=5,'Tool interface'!$C$18=1),'CBA - BIM level 1'!Y29,IF(AND('Tool interface'!$C$19=5,'Tool interface'!$C$18=2),'CBA - BIM level 1'!X29,IF(AND('Tool interface'!$C$19=5,'Tool interface'!$C$18=3),W29,IF(AND('Tool interface'!$C$19=5,'Tool interface'!$C$18=4),V29,IF(AND('Tool interface'!$C$19=5,'Tool interface'!$C$18=5),U29,IF(AND('Tool interface'!$C$19=5,'Tool interface'!$C$18=6),T29,IF(AND('Tool interface'!$C$19=5,'Tool interface'!$C$18=7),S29,IF(AND('Tool interface'!$C$19=5,'Tool interface'!$C$18=8),R29,IF(AND('Tool interface'!$C$19=5,'Tool interface'!$C$18&gt;=9),P29,IF(AND('Tool interface'!$C$19=4,'Tool interface'!$C$18=1),'CBA - BIM level 1'!Z29,IF(AND('Tool interface'!$C$19=4,'Tool interface'!$C$18=2),'CBA - BIM level 1'!Y29,IF(AND('Tool interface'!$C$19=4,'Tool interface'!$C$18=3),'CBA - BIM level 1'!X29,IF(AND('Tool interface'!$C$19=4,'Tool interface'!$C$18=4),W29,IF(AND('Tool interface'!$C$19=4,'Tool interface'!$C$18=5),V29,IF(AND('Tool interface'!$C$19=4,'Tool interface'!$C$18=6),U29,IF(AND('Tool interface'!$C$19=4,'Tool interface'!$C$18=7),T29,IF(AND('Tool interface'!$C$19=4,'Tool interface'!$C$18=8),S29,IF(AND('Tool interface'!$C$19=4,'Tool interface'!$C$18=9),R29,IF(AND('Tool interface'!$C$19=4,'Tool interface'!$C$18=10),Q29,IF(AND('Tool interface'!$C$19=3,'Tool interface'!$C$18=1),'CBA - BIM level 1'!AA29,IF(AND('Tool interface'!$C$19=3,'Tool interface'!$C$18=2),'CBA - BIM level 1'!Z29,IF(AND('Tool interface'!$C$19=3,'Tool interface'!$C$18=3),'CBA - BIM level 1'!Y29,IF(AND('Tool interface'!$C$19=3,'Tool interface'!$C$18=4),'CBA - BIM level 1'!X29,IF(AND('Tool interface'!$C$19=3,'Tool interface'!$C$18=5),W29,IF(AND('Tool interface'!$C$19=3,'Tool interface'!$C$18=6),V29,IF(AND('Tool interface'!$C$19=3,'Tool interface'!$C$18=7),U29,IF(AND('Tool interface'!$C$19=3,'Tool interface'!$C$18=8),T29,IF(AND('Tool interface'!$C$19=3,'Tool interface'!$C$18=9),S29,IF(AND('Tool interface'!$C$19=3,'Tool interface'!$C$18=10),R29,IF(AND('Tool interface'!$C$19=2,'Tool interface'!$C$18=1),'CBA - BIM level 1'!AB29,IF(AND('Tool interface'!$C$19=2,'Tool interface'!$C$18=2),'CBA - BIM level 1'!AA29,IF(AND('Tool interface'!$C$19=2,'Tool interface'!$C$18=3),'CBA - BIM level 1'!Z29,IF(AND('Tool interface'!$C$19=2,'Tool interface'!$C$18=4),'CBA - BIM level 1'!Y29,IF(AND('Tool interface'!$C$19=2,'Tool interface'!$C$18=5),'CBA - BIM level 1'!X29,IF(AND('Tool interface'!$C$19=2,'Tool interface'!$C$18=6),W29,IF(AND('Tool interface'!$C$19=2,'Tool interface'!$C$18=7),V29,IF(AND('Tool interface'!$C$19=2,'Tool interface'!$C$18=8),U29,IF(AND('Tool interface'!$C$19=2,'Tool interface'!$C$18=9),T29,IF(AND('Tool interface'!$C$19=2,'Tool interface'!$C$18=10),S29,IF(AND('Tool interface'!$C$19=1,'Tool interface'!$C$18=1),'CBA - BIM level 1'!AC29,IF(AND('Tool interface'!$C$19=1,'Tool interface'!$C$18=2),'CBA - BIM level 1'!AB29,IF(AND('Tool interface'!$C$19=1,'Tool interface'!$C$18=3),'CBA - BIM level 1'!AA29,IF(AND('Tool interface'!$C$19=1,'Tool interface'!$C$18=4),'CBA - BIM level 1'!Z29,IF(AND('Tool interface'!$C$19=1,'Tool interface'!$C$18=5),'CBA - BIM level 1'!Y29,IF(AND('Tool interface'!$C$19=1,'Tool interface'!$C$18=6),X29,IF(AND('Tool interface'!$C$19=1,'Tool interface'!$C$18=7),W29,IF(AND('Tool interface'!$C$19=1,'Tool interface'!$C$18=8),V29,IF(AND('Tool interface'!$C$19=1,'Tool interface'!$C$18=9),U29,IF(AND('Tool interface'!$C$19=1,'Tool interface'!$C$18=10),T29,)))))))))))))))))))))))))))))))))))))))))))))))))</f>
        <v>0</v>
      </c>
      <c r="Q30" s="395">
        <f>+IF(AND('Tool interface'!$C$19=5,'Tool interface'!$C$18=1),'CBA - BIM level 1'!Z29,IF(AND('Tool interface'!$C$19=5,'Tool interface'!$C$18=2),'CBA - BIM level 1'!Y29,IF(AND('Tool interface'!$C$19=5,'Tool interface'!$C$18=3),X29,IF(AND('Tool interface'!$C$19=5,'Tool interface'!$C$18=4),W29,IF(AND('Tool interface'!$C$19=5,'Tool interface'!$C$18=5),V29,IF(AND('Tool interface'!$C$19=5,'Tool interface'!$C$18=6),U29,IF(AND('Tool interface'!$C$19=5,'Tool interface'!$C$18=7),T29,IF(AND('Tool interface'!$C$19=5,'Tool interface'!$C$18=8),S29,IF(AND('Tool interface'!$C$19=5,'Tool interface'!$C$18=9),R29,IF(AND('Tool interface'!$C$19=5,'Tool interface'!$C$18=10),Q29,IF(AND('Tool interface'!$C$19=4,'Tool interface'!$C$18=1),'CBA - BIM level 1'!AA29,IF(AND('Tool interface'!$C$19=4,'Tool interface'!$C$18=2),'CBA - BIM level 1'!Z29,IF(AND('Tool interface'!$C$19=4,'Tool interface'!$C$18=3),'CBA - BIM level 1'!Y29,IF(AND('Tool interface'!$C$19=4,'Tool interface'!$C$18=4),X29,IF(AND('Tool interface'!$C$19=4,'Tool interface'!$C$18=5),W29,IF(AND('Tool interface'!$C$19=4,'Tool interface'!$C$18=6),V29,IF(AND('Tool interface'!$C$19=4,'Tool interface'!$C$18=7),U29,IF(AND('Tool interface'!$C$19=4,'Tool interface'!$C$18=8),T29,IF(AND('Tool interface'!$C$19=4,'Tool interface'!$C$18=9),S29,IF(AND('Tool interface'!$C$19=4,'Tool interface'!$C$18=10),R29,IF(AND('Tool interface'!$C$19=3,'Tool interface'!$C$18=1),'CBA - BIM level 1'!AB29,IF(AND('Tool interface'!$C$19=3,'Tool interface'!$C$18=2),'CBA - BIM level 1'!AA29,IF(AND('Tool interface'!$C$19=3,'Tool interface'!$C$18=3),'CBA - BIM level 1'!Z29,IF(AND('Tool interface'!$C$19=3,'Tool interface'!$C$18=4),'CBA - BIM level 1'!Y29,IF(AND('Tool interface'!$C$19=3,'Tool interface'!$C$18=5),X29,IF(AND('Tool interface'!$C$19=3,'Tool interface'!$C$18=6),W29,IF(AND('Tool interface'!$C$19=3,'Tool interface'!$C$18=7),V29,IF(AND('Tool interface'!$C$19=3,'Tool interface'!$C$18=8),U29,IF(AND('Tool interface'!$C$19=3,'Tool interface'!$C$18=9),T29,IF(AND('Tool interface'!$C$19=3,'Tool interface'!$C$18=10),S29,IF(AND('Tool interface'!$C$19=2,'Tool interface'!$C$18=1),'CBA - BIM level 1'!AC29,IF(AND('Tool interface'!$C$19=2,'Tool interface'!$C$18=2),'CBA - BIM level 1'!AB29,IF(AND('Tool interface'!$C$19=2,'Tool interface'!$C$18=3),'CBA - BIM level 1'!AA29,IF(AND('Tool interface'!$C$19=2,'Tool interface'!$C$18=4),'CBA - BIM level 1'!Z29,IF(AND('Tool interface'!$C$19=2,'Tool interface'!$C$18=5),'CBA - BIM level 1'!Y29,IF(AND('Tool interface'!$C$19=2,'Tool interface'!$C$18=6),X29,IF(AND('Tool interface'!$C$19=2,'Tool interface'!$C$18=7),W29,IF(AND('Tool interface'!$C$19=2,'Tool interface'!$C$18=8),V29,IF(AND('Tool interface'!$C$19=2,'Tool interface'!$C$18=9),U29,IF(AND('Tool interface'!$C$19=2,'Tool interface'!$C$18=10),T29,IF(AND('Tool interface'!$C$19=1,'Tool interface'!$C$18=1),'CBA - BIM level 1'!AD29,IF(AND('Tool interface'!$C$19=1,'Tool interface'!$C$18=2),'CBA - BIM level 1'!AC29,IF(AND('Tool interface'!$C$19=1,'Tool interface'!$C$18=3),'CBA - BIM level 1'!AB29,IF(AND('Tool interface'!$C$19=1,'Tool interface'!$C$18=4),'CBA - BIM level 1'!AA29,IF(AND('Tool interface'!$C$19=1,'Tool interface'!$C$18=5),'CBA - BIM level 1'!Z29,IF(AND('Tool interface'!$C$19=1,'Tool interface'!$C$18=6),Y29,IF(AND('Tool interface'!$C$19=1,'Tool interface'!$C$18=7),X29,IF(AND('Tool interface'!$C$19=1,'Tool interface'!$C$18=8),W29,IF(AND('Tool interface'!$C$19=1,'Tool interface'!$C$18=9),V29,IF(AND('Tool interface'!$C$19=1,'Tool interface'!$C$18=10),U29,))))))))))))))))))))))))))))))))))))))))))))))))))</f>
        <v>0</v>
      </c>
      <c r="R30" s="395">
        <f>+IF(AND('Tool interface'!$C$19=5,'Tool interface'!$C$18=1),'CBA - BIM level 1'!AA28,IF(AND('Tool interface'!$C$19=5,'Tool interface'!$C$18=2),'CBA - BIM level 1'!Z28,IF(AND('Tool interface'!$C$19=5,'Tool interface'!$C$18=3),Y28,IF(AND('Tool interface'!$C$19=5,'Tool interface'!$C$18=4),X28,IF(AND('Tool interface'!$C$19=5,'Tool interface'!$C$18=5),W28,IF(AND('Tool interface'!$C$19=5,'Tool interface'!$C$18=6),V28,IF(AND('Tool interface'!$C$19=5,'Tool interface'!$C$18=7),U28,IF(AND('Tool interface'!$C$19=5,'Tool interface'!$C$18=8),T28,IF(AND('Tool interface'!$C$19=5,'Tool interface'!$C$18=9),S28,IF(AND('Tool interface'!$C$19=5,'Tool interface'!$C$18=10),R28,IF(AND('Tool interface'!$C$19=4,'Tool interface'!$C$18=1),'CBA - BIM level 1'!AB28,IF(AND('Tool interface'!$C$19=4,'Tool interface'!$C$18=2),'CBA - BIM level 1'!AA28,IF(AND('Tool interface'!$C$19=4,'Tool interface'!$C$18=3),'CBA - BIM level 1'!Z28,IF(AND('Tool interface'!$C$19=4,'Tool interface'!$C$18=4),Y28,IF(AND('Tool interface'!$C$19=4,'Tool interface'!$C$18=5),X28,IF(AND('Tool interface'!$C$19=4,'Tool interface'!$C$18=6),W28,IF(AND('Tool interface'!$C$19=4,'Tool interface'!$C$18=7),V28,IF(AND('Tool interface'!$C$19=4,'Tool interface'!$C$18=8),U28,IF(AND('Tool interface'!$C$19=4,'Tool interface'!$C$18=9),T28,IF(AND('Tool interface'!$C$19=4,'Tool interface'!$C$18=10),S28,IF(AND('Tool interface'!$C$19=3,'Tool interface'!$C$18=1),'CBA - BIM level 1'!AC28,IF(AND('Tool interface'!$C$19=3,'Tool interface'!$C$18=2),'CBA - BIM level 1'!AB28,IF(AND('Tool interface'!$C$19=3,'Tool interface'!$C$18=3),'CBA - BIM level 1'!AA28,IF(AND('Tool interface'!$C$19=3,'Tool interface'!$C$18=4),'CBA - BIM level 1'!Z28,IF(AND('Tool interface'!$C$19=3,'Tool interface'!$C$18=5),Y28,IF(AND('Tool interface'!$C$19=3,'Tool interface'!$C$18=6),X28,IF(AND('Tool interface'!$C$19=3,'Tool interface'!$C$18=7),W28,IF(AND('Tool interface'!$C$19=3,'Tool interface'!$C$18=8),V28,IF(AND('Tool interface'!$C$19=3,'Tool interface'!$C$18=9),U28,IF(AND('Tool interface'!$C$19=3,'Tool interface'!$C$18=10),T28,IF(AND('Tool interface'!$C$19=2,'Tool interface'!$C$18=1),'CBA - BIM level 1'!AD28,IF(AND('Tool interface'!$C$19=2,'Tool interface'!$C$18=2),'CBA - BIM level 1'!AC28,IF(AND('Tool interface'!$C$19=2,'Tool interface'!$C$18=3),'CBA - BIM level 1'!AB28,IF(AND('Tool interface'!$C$19=2,'Tool interface'!$C$18=4),'CBA - BIM level 1'!AA28,IF(AND('Tool interface'!$C$19=2,'Tool interface'!$C$18=5),'CBA - BIM level 1'!Z28,IF(AND('Tool interface'!$C$19=2,'Tool interface'!$C$18=6),Y28,IF(AND('Tool interface'!$C$19=2,'Tool interface'!$C$18=7),X28,IF(AND('Tool interface'!$C$19=2,'Tool interface'!$C$18=8),W28,IF(AND('Tool interface'!$C$19=2,'Tool interface'!$C$18=9),V28,IF(AND('Tool interface'!$C$19=2,'Tool interface'!$C$18=10),U28,IF(AND('Tool interface'!$C$19=1,'Tool interface'!$C$18=1),'CBA - BIM level 1'!AE28,IF(AND('Tool interface'!$C$19=1,'Tool interface'!$C$18=2),'CBA - BIM level 1'!AD28,IF(AND('Tool interface'!$C$19=1,'Tool interface'!$C$18=3),'CBA - BIM level 1'!AC28,IF(AND('Tool interface'!$C$19=1,'Tool interface'!$C$18=4),'CBA - BIM level 1'!AB28,IF(AND('Tool interface'!$C$19=1,'Tool interface'!$C$18=5),'CBA - BIM level 1'!AA28,IF(AND('Tool interface'!$C$19=1,'Tool interface'!$C$18=6),Z28,IF(AND('Tool interface'!$C$19=1,'Tool interface'!$C$18=7),Y28,IF(AND('Tool interface'!$C$19=1,'Tool interface'!$C$18=8),X28,IF(AND('Tool interface'!$C$19=1,'Tool interface'!$C$18=9),W28,IF(AND('Tool interface'!$C$19=1,'Tool interface'!$C$18=10),V28,))))))))))))))))))))))))))))))))))))))))))))))))))</f>
        <v>0</v>
      </c>
      <c r="S30" s="395">
        <f>+IF(AND('Tool interface'!$C$19=5,'Tool interface'!$C$18=1),'CBA - BIM level 1'!AB29,IF(AND('Tool interface'!$C$19=5,'Tool interface'!$C$18=2),'CBA - BIM level 1'!AA29,IF(AND('Tool interface'!$C$19=5,'Tool interface'!$C$18=3),Z29,IF(AND('Tool interface'!$C$19=5,'Tool interface'!$C$18=4),Y29,IF(AND('Tool interface'!$C$19=5,'Tool interface'!$C$18=5),X29,IF(AND('Tool interface'!$C$19=5,'Tool interface'!$C$18=6),W29,IF(AND('Tool interface'!$C$19=5,'Tool interface'!$C$18=7),V29,IF(AND('Tool interface'!$C$19=5,'Tool interface'!$C$18=8),U29,IF(AND('Tool interface'!$C$19=5,'Tool interface'!$C$18=9),T29,IF(AND('Tool interface'!$C$19=5,'Tool interface'!$C$18=10),S29,IF(AND('Tool interface'!$C$19=4,'Tool interface'!$C$18=1),'CBA - BIM level 1'!AC29,IF(AND('Tool interface'!$C$19=4,'Tool interface'!$C$18=2),'CBA - BIM level 1'!AB29,IF(AND('Tool interface'!$C$19=4,'Tool interface'!$C$18=3),'CBA - BIM level 1'!AA29,IF(AND('Tool interface'!$C$19=4,'Tool interface'!$C$18=4),Z29,IF(AND('Tool interface'!$C$19=4,'Tool interface'!$C$18=5),Y29,IF(AND('Tool interface'!$C$19=4,'Tool interface'!$C$18=6),X29,IF(AND('Tool interface'!$C$19=4,'Tool interface'!$C$18=7),W29,IF(AND('Tool interface'!$C$19=4,'Tool interface'!$C$18=8),V29,IF(AND('Tool interface'!$C$19=4,'Tool interface'!$C$18=9),U29,IF(AND('Tool interface'!$C$19=4,'Tool interface'!$C$18=10),T29,IF(AND('Tool interface'!$C$19=3,'Tool interface'!$C$18=1),'CBA - BIM level 1'!AD29,IF(AND('Tool interface'!$C$19=3,'Tool interface'!$C$18=2),'CBA - BIM level 1'!AC29,IF(AND('Tool interface'!$C$19=3,'Tool interface'!$C$18=3),'CBA - BIM level 1'!AB29,IF(AND('Tool interface'!$C$19=3,'Tool interface'!$C$18=4),'CBA - BIM level 1'!AA29,IF(AND('Tool interface'!$C$19=3,'Tool interface'!$C$18=5),Z29,IF(AND('Tool interface'!$C$19=3,'Tool interface'!$C$18=6),Y29,IF(AND('Tool interface'!$C$19=3,'Tool interface'!$C$18=7),X29,IF(AND('Tool interface'!$C$19=3,'Tool interface'!$C$18=8),W29,IF(AND('Tool interface'!$C$19=3,'Tool interface'!$C$18=9),V29,IF(AND('Tool interface'!$C$19=3,'Tool interface'!$C$18=10),U29,IF(AND('Tool interface'!$C$19=2,'Tool interface'!$C$18=1),'CBA - BIM level 1'!AE29,IF(AND('Tool interface'!$C$19=2,'Tool interface'!$C$18=2),'CBA - BIM level 1'!AD29,IF(AND('Tool interface'!$C$19=2,'Tool interface'!$C$18=3),'CBA - BIM level 1'!AC29,IF(AND('Tool interface'!$C$19=2,'Tool interface'!$C$18=4),'CBA - BIM level 1'!AB29,IF(AND('Tool interface'!$C$19=2,'Tool interface'!$C$18=5),'CBA - BIM level 1'!AA29,IF(AND('Tool interface'!$C$19=2,'Tool interface'!$C$18=6),Z29,IF(AND('Tool interface'!$C$19=2,'Tool interface'!$C$18=7),Y29,IF(AND('Tool interface'!$C$19=2,'Tool interface'!$C$18=8),X29,IF(AND('Tool interface'!$C$19=2,'Tool interface'!$C$18=9),W29,IF(AND('Tool interface'!$C$19=2,'Tool interface'!$C$18=10),V29,IF(AND('Tool interface'!$C$19=1,'Tool interface'!$C$18=1),'CBA - BIM level 1'!AF29,IF(AND('Tool interface'!$C$19=1,'Tool interface'!$C$18=2),'CBA - BIM level 1'!AE29,IF(AND('Tool interface'!$C$19=1,'Tool interface'!$C$18=3),'CBA - BIM level 1'!AD29,IF(AND('Tool interface'!$C$19=1,'Tool interface'!$C$18=4),'CBA - BIM level 1'!AC29,IF(AND('Tool interface'!$C$19=1,'Tool interface'!$C$18=5),'CBA - BIM level 1'!AB29,IF(AND('Tool interface'!$C$19=1,'Tool interface'!$C$18=6),AA29,IF(AND('Tool interface'!$C$19=1,'Tool interface'!$C$18=7),Z29,IF(AND('Tool interface'!$C$19=1,'Tool interface'!$C$18=8),Y29,IF(AND('Tool interface'!$C$19=1,'Tool interface'!$C$18=9),X29,IF(AND('Tool interface'!$C$19=1,'Tool interface'!$C$18=10),W29,))))))))))))))))))))))))))))))))))))))))))))))))))</f>
        <v>0</v>
      </c>
      <c r="T30" s="395">
        <f>+IF(AND('Tool interface'!$C$19=5,'Tool interface'!$C$18=1),'CBA - BIM level 1'!AC29,IF(AND('Tool interface'!$C$19=5,'Tool interface'!$C$18=2),'CBA - BIM level 1'!AB29,IF(AND('Tool interface'!$C$19=5,'Tool interface'!$C$18=3),AA29,IF(AND('Tool interface'!$C$19=5,'Tool interface'!$C$18=4),Z29,IF(AND('Tool interface'!$C$19=5,'Tool interface'!$C$18=5),Y29,IF(AND('Tool interface'!$C$19=5,'Tool interface'!$C$18=6),X29,IF(AND('Tool interface'!$C$19=5,'Tool interface'!$C$18=7),W29,IF(AND('Tool interface'!$C$19=5,'Tool interface'!$C$18=8),V29,IF(AND('Tool interface'!$C$19=5,'Tool interface'!$C$18=9),U29,IF(AND('Tool interface'!$C$19=5,'Tool interface'!$C$18=10),T29,IF(AND('Tool interface'!$C$19=4,'Tool interface'!$C$18=1),'CBA - BIM level 1'!AD29,IF(AND('Tool interface'!$C$19=4,'Tool interface'!$C$18=2),'CBA - BIM level 1'!AC29,IF(AND('Tool interface'!$C$19=4,'Tool interface'!$C$18=3),'CBA - BIM level 1'!AB29,IF(AND('Tool interface'!$C$19=4,'Tool interface'!$C$18=4),AA29,IF(AND('Tool interface'!$C$19=4,'Tool interface'!$C$18=5),Z29,IF(AND('Tool interface'!$C$19=4,'Tool interface'!$C$18=6),Y29,IF(AND('Tool interface'!$C$19=4,'Tool interface'!$C$18=7),X29,IF(AND('Tool interface'!$C$19=4,'Tool interface'!$C$18=8),W29,IF(AND('Tool interface'!$C$19=4,'Tool interface'!$C$18=9),V29,IF(AND('Tool interface'!$C$19=4,'Tool interface'!$C$18=10),U29,IF(AND('Tool interface'!$C$19=3,'Tool interface'!$C$18=1),'CBA - BIM level 1'!AE29,IF(AND('Tool interface'!$C$19=3,'Tool interface'!$C$18=2),'CBA - BIM level 1'!AD29,IF(AND('Tool interface'!$C$19=3,'Tool interface'!$C$18=3),'CBA - BIM level 1'!AC29,IF(AND('Tool interface'!$C$19=3,'Tool interface'!$C$18=4),'CBA - BIM level 1'!AB29,IF(AND('Tool interface'!$C$19=3,'Tool interface'!$C$18=5),AA29,IF(AND('Tool interface'!$C$19=3,'Tool interface'!$C$18=6),Z29,IF(AND('Tool interface'!$C$19=3,'Tool interface'!$C$18=7),Y29,IF(AND('Tool interface'!$C$19=3,'Tool interface'!$C$18=8),X29,IF(AND('Tool interface'!$C$19=3,'Tool interface'!$C$18=9),W29,IF(AND('Tool interface'!$C$19=3,'Tool interface'!$C$18=10),V29,IF(AND('Tool interface'!$C$19=2,'Tool interface'!$C$18=1),'CBA - BIM level 1'!AF29,IF(AND('Tool interface'!$C$19=2,'Tool interface'!$C$18=2),'CBA - BIM level 1'!AE29,IF(AND('Tool interface'!$C$19=2,'Tool interface'!$C$18=3),'CBA - BIM level 1'!AD29,IF(AND('Tool interface'!$C$19=2,'Tool interface'!$C$18=4),'CBA - BIM level 1'!AC29,IF(AND('Tool interface'!$C$19=2,'Tool interface'!$C$18=5),'CBA - BIM level 1'!AB29,IF(AND('Tool interface'!$C$19=2,'Tool interface'!$C$18=6),AA29,IF(AND('Tool interface'!$C$19=2,'Tool interface'!$C$18=7),Z29,IF(AND('Tool interface'!$C$19=2,'Tool interface'!$C$18=8),Y29,IF(AND('Tool interface'!$C$19=2,'Tool interface'!$C$18=9),X29,IF(AND('Tool interface'!$C$19=2,'Tool interface'!$C$18=10),W29,IF(AND('Tool interface'!$C$19=1,'Tool interface'!$C$18=1),'CBA - BIM level 1'!AG29,IF(AND('Tool interface'!$C$19=1,'Tool interface'!$C$18=2),'CBA - BIM level 1'!AF29,IF(AND('Tool interface'!$C$19=1,'Tool interface'!$C$18=3),'CBA - BIM level 1'!AE29,IF(AND('Tool interface'!$C$19=1,'Tool interface'!$C$18=4),'CBA - BIM level 1'!AD29,IF(AND('Tool interface'!$C$19=1,'Tool interface'!$C$18=5),'CBA - BIM level 1'!AC29,IF(AND('Tool interface'!$C$19=1,'Tool interface'!$C$18=6),AB29,IF(AND('Tool interface'!$C$19=1,'Tool interface'!$C$18=7),AA29,IF(AND('Tool interface'!$C$19=1,'Tool interface'!$C$18=8),Z29,IF(AND('Tool interface'!$C$19=1,'Tool interface'!$C$18=9),Y29,IF(AND('Tool interface'!$C$19=1,'Tool interface'!$C$18=10),X29,))))))))))))))))))))))))))))))))))))))))))))))))))</f>
        <v>0</v>
      </c>
      <c r="U30" s="395">
        <f>+IF(AND('Tool interface'!$C$19=5,'Tool interface'!$C$18=1),'CBA - BIM level 1'!AD29,IF(AND('Tool interface'!$C$19=5,'Tool interface'!$C$18=2),'CBA - BIM level 1'!AC29,IF(AND('Tool interface'!$C$19=5,'Tool interface'!$C$18=3),AB29,IF(AND('Tool interface'!$C$19=5,'Tool interface'!$C$18=4),AA29,IF(AND('Tool interface'!$C$19=5,'Tool interface'!$C$18=5),Z29,IF(AND('Tool interface'!$C$19=5,'Tool interface'!$C$18=6),Y29,IF(AND('Tool interface'!$C$19=5,'Tool interface'!$C$18=7),X29,IF(AND('Tool interface'!$C$19=5,'Tool interface'!$C$18=8),W29,IF(AND('Tool interface'!$C$19=5,'Tool interface'!$C$18=9),V29,IF(AND('Tool interface'!$C$19=5,'Tool interface'!$C$18=10),U29,IF(AND('Tool interface'!$C$19=4,'Tool interface'!$C$18=1),'CBA - BIM level 1'!AE29,IF(AND('Tool interface'!$C$19=4,'Tool interface'!$C$18=2),'CBA - BIM level 1'!AD29,IF(AND('Tool interface'!$C$19=4,'Tool interface'!$C$18=3),'CBA - BIM level 1'!AC29,IF(AND('Tool interface'!$C$19=4,'Tool interface'!$C$18=4),AB29,IF(AND('Tool interface'!$C$19=4,'Tool interface'!$C$18=5),AA29,IF(AND('Tool interface'!$C$19=4,'Tool interface'!$C$18=6),Z29,IF(AND('Tool interface'!$C$19=4,'Tool interface'!$C$18=7),Y29,IF(AND('Tool interface'!$C$19=4,'Tool interface'!$C$18=8),X29,IF(AND('Tool interface'!$C$19=4,'Tool interface'!$C$18=9),W29,IF(AND('Tool interface'!$C$19=4,'Tool interface'!$C$18=10),V29,IF(AND('Tool interface'!$C$19=3,'Tool interface'!$C$18=1),'CBA - BIM level 1'!AF29,IF(AND('Tool interface'!$C$19=3,'Tool interface'!$C$18=2),'CBA - BIM level 1'!AE29,IF(AND('Tool interface'!$C$19=3,'Tool interface'!$C$18=3),'CBA - BIM level 1'!AD29,IF(AND('Tool interface'!$C$19=3,'Tool interface'!$C$18=4),'CBA - BIM level 1'!AC29,IF(AND('Tool interface'!$C$19=3,'Tool interface'!$C$18=5),AB29,IF(AND('Tool interface'!$C$19=3,'Tool interface'!$C$18=6),AA29,IF(AND('Tool interface'!$C$19=3,'Tool interface'!$C$18=7),Z29,IF(AND('Tool interface'!$C$19=3,'Tool interface'!$C$18=8),Y29,IF(AND('Tool interface'!$C$19=3,'Tool interface'!$C$18=9),X29,IF(AND('Tool interface'!$C$19=3,'Tool interface'!$C$18=10),W29,IF(AND('Tool interface'!$C$19=2,'Tool interface'!$C$18=1),'CBA - BIM level 1'!AG29,IF(AND('Tool interface'!$C$19=2,'Tool interface'!$C$18=2),'CBA - BIM level 1'!AF29,IF(AND('Tool interface'!$C$19=2,'Tool interface'!$C$18=3),'CBA - BIM level 1'!AE29,IF(AND('Tool interface'!$C$19=2,'Tool interface'!$C$18=4),'CBA - BIM level 1'!AD29,IF(AND('Tool interface'!$C$19=2,'Tool interface'!$C$18=5),'CBA - BIM level 1'!AC29,IF(AND('Tool interface'!$C$19=2,'Tool interface'!$C$18=6),AB29,IF(AND('Tool interface'!$C$19=2,'Tool interface'!$C$18=7),AA29,IF(AND('Tool interface'!$C$19=2,'Tool interface'!$C$18=8),Z29,IF(AND('Tool interface'!$C$19=2,'Tool interface'!$C$18=9),Y29,IF(AND('Tool interface'!$C$19=2,'Tool interface'!$C$18=10),X29,IF(AND('Tool interface'!$C$19=1,'Tool interface'!$C$18=1),'CBA - BIM level 1'!AH29,IF(AND('Tool interface'!$C$19=1,'Tool interface'!$C$18=2),'CBA - BIM level 1'!AG29,IF(AND('Tool interface'!$C$19=1,'Tool interface'!$C$18=3),'CBA - BIM level 1'!AF29,IF(AND('Tool interface'!$C$19=1,'Tool interface'!$C$18=4),'CBA - BIM level 1'!AE29,IF(AND('Tool interface'!$C$19=1,'Tool interface'!$C$18=5),'CBA - BIM level 1'!AD29,IF(AND('Tool interface'!$C$19=1,'Tool interface'!$C$18=6),AC29,IF(AND('Tool interface'!$C$19=1,'Tool interface'!$C$18=7),AB29,IF(AND('Tool interface'!$C$19=1,'Tool interface'!$C$18=8),AA29,IF(AND('Tool interface'!$C$19=1,'Tool interface'!$C$18=9),Z29,IF(AND('Tool interface'!$C$19=1,'Tool interface'!$C$18=10),Y29,))))))))))))))))))))))))))))))))))))))))))))))))))</f>
        <v>0</v>
      </c>
      <c r="V30" s="395">
        <f>+IF(AND('Tool interface'!$C$19=5,'Tool interface'!$C$18=1),'CBA - BIM level 1'!AE29,IF(AND('Tool interface'!$C$19=5,'Tool interface'!$C$18=2),'CBA - BIM level 1'!AD29,IF(AND('Tool interface'!$C$19=5,'Tool interface'!$C$18=3),AC29,IF(AND('Tool interface'!$C$19=5,'Tool interface'!$C$18=4),AB29,IF(AND('Tool interface'!$C$19=5,'Tool interface'!$C$18=5),AA29,IF(AND('Tool interface'!$C$19=5,'Tool interface'!$C$18=6),Z29,IF(AND('Tool interface'!$C$19=5,'Tool interface'!$C$18=7),Y29,IF(AND('Tool interface'!$C$19=5,'Tool interface'!$C$18=8),X29,IF(AND('Tool interface'!$C$19=5,'Tool interface'!$C$18=9),W29,IF(AND('Tool interface'!$C$19=5,'Tool interface'!$C$18=10),V29,IF(AND('Tool interface'!$C$19=4,'Tool interface'!$C$18=1),'CBA - BIM level 1'!AF29,IF(AND('Tool interface'!$C$19=4,'Tool interface'!$C$18=2),'CBA - BIM level 1'!AE29,IF(AND('Tool interface'!$C$19=4,'Tool interface'!$C$18=3),'CBA - BIM level 1'!AD29,IF(AND('Tool interface'!$C$19=4,'Tool interface'!$C$18=4),AC29,IF(AND('Tool interface'!$C$19=4,'Tool interface'!$C$18=5),AB29,IF(AND('Tool interface'!$C$19=4,'Tool interface'!$C$18=6),AA29,IF(AND('Tool interface'!$C$19=4,'Tool interface'!$C$18=7),Z29,IF(AND('Tool interface'!$C$19=4,'Tool interface'!$C$18=8),Y29,IF(AND('Tool interface'!$C$19=4,'Tool interface'!$C$18=9),X29,IF(AND('Tool interface'!$C$19=4,'Tool interface'!$C$18=10),W29,IF(AND('Tool interface'!$C$19=3,'Tool interface'!$C$18=1),'CBA - BIM level 1'!AG29,IF(AND('Tool interface'!$C$19=3,'Tool interface'!$C$18=2),'CBA - BIM level 1'!AF29,IF(AND('Tool interface'!$C$19=3,'Tool interface'!$C$18=3),'CBA - BIM level 1'!AE29,IF(AND('Tool interface'!$C$19=3,'Tool interface'!$C$18=4),'CBA - BIM level 1'!AD29,IF(AND('Tool interface'!$C$19=3,'Tool interface'!$C$18=5),AC29,IF(AND('Tool interface'!$C$19=3,'Tool interface'!$C$18=6),AB29,IF(AND('Tool interface'!$C$19=3,'Tool interface'!$C$18=7),AA29,IF(AND('Tool interface'!$C$19=3,'Tool interface'!$C$18=8),Z29,IF(AND('Tool interface'!$C$19=3,'Tool interface'!$C$18=9),Y29,IF(AND('Tool interface'!$C$19=3,'Tool interface'!$C$18=10),X29,IF(AND('Tool interface'!$C$19=2,'Tool interface'!$C$18=1),'CBA - BIM level 1'!AH29,IF(AND('Tool interface'!$C$19=2,'Tool interface'!$C$18=2),'CBA - BIM level 1'!AG29,IF(AND('Tool interface'!$C$19=2,'Tool interface'!$C$18=3),'CBA - BIM level 1'!AF29,IF(AND('Tool interface'!$C$19=2,'Tool interface'!$C$18=4),'CBA - BIM level 1'!AE29,IF(AND('Tool interface'!$C$19=2,'Tool interface'!$C$18=5),'CBA - BIM level 1'!AD29,IF(AND('Tool interface'!$C$19=2,'Tool interface'!$C$18=6),AC29,IF(AND('Tool interface'!$C$19=2,'Tool interface'!$C$18=7),AB29,IF(AND('Tool interface'!$C$19=2,'Tool interface'!$C$18=8),AA29,IF(AND('Tool interface'!$C$19=2,'Tool interface'!$C$18=9),Z29,IF(AND('Tool interface'!$C$19=2,'Tool interface'!$C$18=10),Y29,IF(AND('Tool interface'!$C$19=1,'Tool interface'!$C$18=1),'CBA - BIM level 1'!AI29,IF(AND('Tool interface'!$C$19=1,'Tool interface'!$C$18=2),'CBA - BIM level 1'!AH29,IF(AND('Tool interface'!$C$19=1,'Tool interface'!$C$18=3),'CBA - BIM level 1'!AG29,IF(AND('Tool interface'!$C$19=1,'Tool interface'!$C$18=4),'CBA - BIM level 1'!AF29,IF(AND('Tool interface'!$C$19=1,'Tool interface'!$C$18=5),'CBA - BIM level 1'!AE29,IF(AND('Tool interface'!$C$19=1,'Tool interface'!$C$18=6),AD29,IF(AND('Tool interface'!$C$19=1,'Tool interface'!$C$18=7),AC29,IF(AND('Tool interface'!$C$19=1,'Tool interface'!$C$18=8),AB29,IF(AND('Tool interface'!$C$19=1,'Tool interface'!$C$18=9),AA29,IF(AND('Tool interface'!$C$19=1,'Tool interface'!$C$18=10),Z29,))))))))))))))))))))))))))))))))))))))))))))))))))</f>
        <v>0</v>
      </c>
      <c r="W30" s="395">
        <f>+IF(AND('Tool interface'!$C$19=5,'Tool interface'!$C$18=1),'CBA - BIM level 1'!AF29,IF(AND('Tool interface'!$C$19=5,'Tool interface'!$C$18=2),'CBA - BIM level 1'!AE29,IF(AND('Tool interface'!$C$19=5,'Tool interface'!$C$18=3),AD29,IF(AND('Tool interface'!$C$19=5,'Tool interface'!$C$18=4),AC29,IF(AND('Tool interface'!$C$19=5,'Tool interface'!$C$18=5),AB29,IF(AND('Tool interface'!$C$19=5,'Tool interface'!$C$18=6),AA29,IF(AND('Tool interface'!$C$19=5,'Tool interface'!$C$18=7),Z29,IF(AND('Tool interface'!$C$19=5,'Tool interface'!$C$18=8),Y29,IF(AND('Tool interface'!$C$19=5,'Tool interface'!$C$18=9),X29,IF(AND('Tool interface'!$C$19=5,'Tool interface'!$C$18=10),W29,IF(AND('Tool interface'!$C$19=4,'Tool interface'!$C$18=1),'CBA - BIM level 1'!AG29,IF(AND('Tool interface'!$C$19=4,'Tool interface'!$C$18=2),'CBA - BIM level 1'!AF29,IF(AND('Tool interface'!$C$19=4,'Tool interface'!$C$18=3),'CBA - BIM level 1'!AE29,IF(AND('Tool interface'!$C$19=4,'Tool interface'!$C$18=4),AD29,IF(AND('Tool interface'!$C$19=4,'Tool interface'!$C$18=5),AC29,IF(AND('Tool interface'!$C$19=4,'Tool interface'!$C$18=6),AB29,IF(AND('Tool interface'!$C$19=4,'Tool interface'!$C$18=7),AA29,IF(AND('Tool interface'!$C$19=4,'Tool interface'!$C$18=8),Z29,IF(AND('Tool interface'!$C$19=4,'Tool interface'!$C$18=9),Y29,IF(AND('Tool interface'!$C$19=4,'Tool interface'!$C$18=10),X29,IF(AND('Tool interface'!$C$19=3,'Tool interface'!$C$18=1),'CBA - BIM level 1'!AH29,IF(AND('Tool interface'!$C$19=3,'Tool interface'!$C$18=2),'CBA - BIM level 1'!AG29,IF(AND('Tool interface'!$C$19=3,'Tool interface'!$C$18=3),'CBA - BIM level 1'!AF29,IF(AND('Tool interface'!$C$19=3,'Tool interface'!$C$18=4),'CBA - BIM level 1'!AE29,IF(AND('Tool interface'!$C$19=3,'Tool interface'!$C$18=5),AD29,IF(AND('Tool interface'!$C$19=3,'Tool interface'!$C$18=6),AC29,IF(AND('Tool interface'!$C$19=3,'Tool interface'!$C$18=7),AB29,IF(AND('Tool interface'!$C$19=3,'Tool interface'!$C$18=8),AA29,IF(AND('Tool interface'!$C$19=3,'Tool interface'!$C$18=9),Z29,IF(AND('Tool interface'!$C$19=3,'Tool interface'!$C$18=10),Y29,IF(AND('Tool interface'!$C$19=2,'Tool interface'!$C$18=1),'CBA - BIM level 1'!AI29,IF(AND('Tool interface'!$C$19=2,'Tool interface'!$C$18=2),'CBA - BIM level 1'!AH29,IF(AND('Tool interface'!$C$19=2,'Tool interface'!$C$18=3),'CBA - BIM level 1'!AG29,IF(AND('Tool interface'!$C$19=2,'Tool interface'!$C$18=4),'CBA - BIM level 1'!AF29,IF(AND('Tool interface'!$C$19=2,'Tool interface'!$C$18=5),'CBA - BIM level 1'!AE29,IF(AND('Tool interface'!$C$19=2,'Tool interface'!$C$18=6),AD29,IF(AND('Tool interface'!$C$19=2,'Tool interface'!$C$18=7),AC29,IF(AND('Tool interface'!$C$19=2,'Tool interface'!$C$18=8),AB29,IF(AND('Tool interface'!$C$19=2,'Tool interface'!$C$18=9),AA29,IF(AND('Tool interface'!$C$19=2,'Tool interface'!$C$18=10),Z29,IF(AND('Tool interface'!$C$19=1,'Tool interface'!$C$18=1),'CBA - BIM level 1'!AJ29,IF(AND('Tool interface'!$C$19=1,'Tool interface'!$C$18=2),'CBA - BIM level 1'!AI29,IF(AND('Tool interface'!$C$19=1,'Tool interface'!$C$18=3),'CBA - BIM level 1'!AH29,IF(AND('Tool interface'!$C$19=1,'Tool interface'!$C$18=4),'CBA - BIM level 1'!AG29,IF(AND('Tool interface'!$C$19=1,'Tool interface'!$C$18=5),'CBA - BIM level 1'!AF29,IF(AND('Tool interface'!$C$19=1,'Tool interface'!$C$18=6),AE29,IF(AND('Tool interface'!$C$19=1,'Tool interface'!$C$18=7),AD29,IF(AND('Tool interface'!$C$19=1,'Tool interface'!$C$18=8),AC29,IF(AND('Tool interface'!$C$19=1,'Tool interface'!$C$18=9),AB29,IF(AND('Tool interface'!$C$19=1,'Tool interface'!$C$18=10),AA29,))))))))))))))))))))))))))))))))))))))))))))))))))</f>
        <v>0</v>
      </c>
      <c r="X30" s="395">
        <f>+IF(AND('Tool interface'!$C$19=5,'Tool interface'!$C$18=1),'CBA - BIM level 1'!AG29,IF(AND('Tool interface'!$C$19=5,'Tool interface'!$C$18=2),'CBA - BIM level 1'!AF29,IF(AND('Tool interface'!$C$19=5,'Tool interface'!$C$18=3),AE29,IF(AND('Tool interface'!$C$19=5,'Tool interface'!$C$18=4),AD29,IF(AND('Tool interface'!$C$19=5,'Tool interface'!$C$18=5),AC29,IF(AND('Tool interface'!$C$19=5,'Tool interface'!$C$18=6),AB29,IF(AND('Tool interface'!$C$19=5,'Tool interface'!$C$18=7),AA29,IF(AND('Tool interface'!$C$19=5,'Tool interface'!$C$18=8),Z29,IF(AND('Tool interface'!$C$19=5,'Tool interface'!$C$18=9),Y29,IF(AND('Tool interface'!$C$19=5,'Tool interface'!$C$18=10),X29,IF(AND('Tool interface'!$C$19=4,'Tool interface'!$C$18=1),'CBA - BIM level 1'!AH29,IF(AND('Tool interface'!$C$19=4,'Tool interface'!$C$18=2),'CBA - BIM level 1'!AG29,IF(AND('Tool interface'!$C$19=4,'Tool interface'!$C$18=3),'CBA - BIM level 1'!AF29,IF(AND('Tool interface'!$C$19=4,'Tool interface'!$C$18=4),AE29,IF(AND('Tool interface'!$C$19=4,'Tool interface'!$C$18=5),AD29,IF(AND('Tool interface'!$C$19=4,'Tool interface'!$C$18=6),AC29,IF(AND('Tool interface'!$C$19=4,'Tool interface'!$C$18=7),AB29,IF(AND('Tool interface'!$C$19=4,'Tool interface'!$C$18=8),AA29,IF(AND('Tool interface'!$C$19=4,'Tool interface'!$C$18=9),Z29,IF(AND('Tool interface'!$C$19=4,'Tool interface'!$C$18=10),Y29,IF(AND('Tool interface'!$C$19=3,'Tool interface'!$C$18=1),'CBA - BIM level 1'!AI29,IF(AND('Tool interface'!$C$19=3,'Tool interface'!$C$18=2),'CBA - BIM level 1'!AH29,IF(AND('Tool interface'!$C$19=3,'Tool interface'!$C$18=3),'CBA - BIM level 1'!AG29,IF(AND('Tool interface'!$C$19=3,'Tool interface'!$C$18=4),'CBA - BIM level 1'!AF29,IF(AND('Tool interface'!$C$19=3,'Tool interface'!$C$18=5),AE29,IF(AND('Tool interface'!$C$19=3,'Tool interface'!$C$18=6),AD29,IF(AND('Tool interface'!$C$19=3,'Tool interface'!$C$18=7),AC29,IF(AND('Tool interface'!$C$19=3,'Tool interface'!$C$18=8),AB29,IF(AND('Tool interface'!$C$19=3,'Tool interface'!$C$18=9),AA29,IF(AND('Tool interface'!$C$19=3,'Tool interface'!$C$18=10),Z29,IF(AND('Tool interface'!$C$19=2,'Tool interface'!$C$18=1),'CBA - BIM level 1'!AJ29,IF(AND('Tool interface'!$C$19=2,'Tool interface'!$C$18=2),'CBA - BIM level 1'!AI29,IF(AND('Tool interface'!$C$19=2,'Tool interface'!$C$18=3),'CBA - BIM level 1'!AH29,IF(AND('Tool interface'!$C$19=2,'Tool interface'!$C$18=4),'CBA - BIM level 1'!AG29,IF(AND('Tool interface'!$C$19=2,'Tool interface'!$C$18=5),'CBA - BIM level 1'!AF29,IF(AND('Tool interface'!$C$19=2,'Tool interface'!$C$18=6),AE29,IF(AND('Tool interface'!$C$19=2,'Tool interface'!$C$18=7),AD29,IF(AND('Tool interface'!$C$19=2,'Tool interface'!$C$18=8),AC29,IF(AND('Tool interface'!$C$19=2,'Tool interface'!$C$18=9),AB29,IF(AND('Tool interface'!$C$19=2,'Tool interface'!$C$18=10),AA29,IF(AND('Tool interface'!$C$19=1,'Tool interface'!$C$18=1),'CBA - BIM level 1'!AK29,IF(AND('Tool interface'!$C$19=1,'Tool interface'!$C$18=2),'CBA - BIM level 1'!AJ29,IF(AND('Tool interface'!$C$19=1,'Tool interface'!$C$18=3),'CBA - BIM level 1'!AI29,IF(AND('Tool interface'!$C$19=1,'Tool interface'!$C$18=4),'CBA - BIM level 1'!AH29,IF(AND('Tool interface'!$C$19=1,'Tool interface'!$C$18=5),'CBA - BIM level 1'!AG29,IF(AND('Tool interface'!$C$19=1,'Tool interface'!$C$18=6),AF29,IF(AND('Tool interface'!$C$19=1,'Tool interface'!$C$18=7),AE29,IF(AND('Tool interface'!$C$19=1,'Tool interface'!$C$18=8),AD29,IF(AND('Tool interface'!$C$19=1,'Tool interface'!$C$18=9),AC29,IF(AND('Tool interface'!$C$19=1,'Tool interface'!$C$18=10),AB29,))))))))))))))))))))))))))))))))))))))))))))))))))</f>
        <v>0</v>
      </c>
      <c r="Y30" s="395">
        <f>+IF(AND('Tool interface'!$C$19=5,'Tool interface'!$C$18=1),'CBA - BIM level 1'!AH29,IF(AND('Tool interface'!$C$19=5,'Tool interface'!$C$18=2),'CBA - BIM level 1'!AG29,IF(AND('Tool interface'!$C$19=5,'Tool interface'!$C$18=3),AF29,IF(AND('Tool interface'!$C$19=5,'Tool interface'!$C$18=4),AE29,IF(AND('Tool interface'!$C$19=5,'Tool interface'!$C$18=5),AD29,IF(AND('Tool interface'!$C$19=5,'Tool interface'!$C$18=6),AC29,IF(AND('Tool interface'!$C$19=5,'Tool interface'!$C$18=7),AB29,IF(AND('Tool interface'!$C$19=5,'Tool interface'!$C$18=8),AA29,IF(AND('Tool interface'!$C$19=5,'Tool interface'!$C$18=9),Z29,IF(AND('Tool interface'!$C$19=5,'Tool interface'!$C$18=10),Y29,IF(AND('Tool interface'!$C$19=4,'Tool interface'!$C$18=1),'CBA - BIM level 1'!AI29,IF(AND('Tool interface'!$C$19=4,'Tool interface'!$C$18=2),'CBA - BIM level 1'!AH29,IF(AND('Tool interface'!$C$19=4,'Tool interface'!$C$18=3),'CBA - BIM level 1'!AG29,IF(AND('Tool interface'!$C$19=4,'Tool interface'!$C$18=4),AF29,IF(AND('Tool interface'!$C$19=4,'Tool interface'!$C$18=5),AE29,IF(AND('Tool interface'!$C$19=4,'Tool interface'!$C$18=6),AD29,IF(AND('Tool interface'!$C$19=4,'Tool interface'!$C$18=7),AC29,IF(AND('Tool interface'!$C$19=4,'Tool interface'!$C$18=8),AB29,IF(AND('Tool interface'!$C$19=4,'Tool interface'!$C$18=9),AA29,IF(AND('Tool interface'!$C$19=4,'Tool interface'!$C$18=10),Z29,IF(AND('Tool interface'!$C$19=3,'Tool interface'!$C$18=1),'CBA - BIM level 1'!AJ29,IF(AND('Tool interface'!$C$19=3,'Tool interface'!$C$18=2),'CBA - BIM level 1'!AI29,IF(AND('Tool interface'!$C$19=3,'Tool interface'!$C$18=3),'CBA - BIM level 1'!AH29,IF(AND('Tool interface'!$C$19=3,'Tool interface'!$C$18=4),'CBA - BIM level 1'!AG29,IF(AND('Tool interface'!$C$19=3,'Tool interface'!$C$18=5),AF29,IF(AND('Tool interface'!$C$19=3,'Tool interface'!$C$18=6),AE29,IF(AND('Tool interface'!$C$19=3,'Tool interface'!$C$18=7),AD29,IF(AND('Tool interface'!$C$19=3,'Tool interface'!$C$18=8),AC29,IF(AND('Tool interface'!$C$19=3,'Tool interface'!$C$18=9),AB29,IF(AND('Tool interface'!$C$19=3,'Tool interface'!$C$18=10),AA29,IF(AND('Tool interface'!$C$19=2,'Tool interface'!$C$18=1),'CBA - BIM level 1'!AK29,IF(AND('Tool interface'!$C$19=2,'Tool interface'!$C$18=2),'CBA - BIM level 1'!AJ29,IF(AND('Tool interface'!$C$19=2,'Tool interface'!$C$18=3),'CBA - BIM level 1'!AI29,IF(AND('Tool interface'!$C$19=2,'Tool interface'!$C$18=4),'CBA - BIM level 1'!AH29,IF(AND('Tool interface'!$C$19=2,'Tool interface'!$C$18=5),'CBA - BIM level 1'!AG29,IF(AND('Tool interface'!$C$19=2,'Tool interface'!$C$18=6),AF29,IF(AND('Tool interface'!$C$19=2,'Tool interface'!$C$18=7),AE29,IF(AND('Tool interface'!$C$19=2,'Tool interface'!$C$18=8),AD29,IF(AND('Tool interface'!$C$19=2,'Tool interface'!$C$18=9),AC29,IF(AND('Tool interface'!$C$19=2,'Tool interface'!$C$18=10),AB29,IF(AND('Tool interface'!$C$19=1,'Tool interface'!$C$18=1),'CBA - BIM level 1'!AL29,IF(AND('Tool interface'!$C$19=1,'Tool interface'!$C$18=2),'CBA - BIM level 1'!AK29,IF(AND('Tool interface'!$C$19=1,'Tool interface'!$C$18=3),'CBA - BIM level 1'!AJ29,IF(AND('Tool interface'!$C$19=1,'Tool interface'!$C$18=4),'CBA - BIM level 1'!AI29,IF(AND('Tool interface'!$C$19=1,'Tool interface'!$C$18=5),'CBA - BIM level 1'!AH29,IF(AND('Tool interface'!$C$19=1,'Tool interface'!$C$18=6),AG29,IF(AND('Tool interface'!$C$19=1,'Tool interface'!$C$18=7),AF29,IF(AND('Tool interface'!$C$19=1,'Tool interface'!$C$18=8),AE29,IF(AND('Tool interface'!$C$19=1,'Tool interface'!$C$18=9),AD29,IF(AND('Tool interface'!$C$19=1,'Tool interface'!$C$18=10),AC29,))))))))))))))))))))))))))))))))))))))))))))))))))</f>
        <v>0</v>
      </c>
      <c r="Z30" s="395">
        <f>+IF(AND('Tool interface'!$C$19=5,'Tool interface'!$C$18=1),'CBA - BIM level 1'!AI28,IF(AND('Tool interface'!$C$19=5,'Tool interface'!$C$18=2),'CBA - BIM level 1'!AH28,IF(AND('Tool interface'!$C$19=5,'Tool interface'!$C$18=3),AG28,IF(AND('Tool interface'!$C$19=5,'Tool interface'!$C$18=4),AF28,IF(AND('Tool interface'!$C$19=5,'Tool interface'!$C$18=5),AE28,IF(AND('Tool interface'!$C$19=5,'Tool interface'!$C$18=6),AD28,IF(AND('Tool interface'!$C$19=5,'Tool interface'!$C$18=7),AC28,IF(AND('Tool interface'!$C$19=5,'Tool interface'!$C$18=8),AB28,IF(AND('Tool interface'!$C$19=5,'Tool interface'!$C$18=9),AA28,IF(AND('Tool interface'!$C$19=5,'Tool interface'!$C$18=10),Z28,IF(AND('Tool interface'!$C$19=4,'Tool interface'!$C$18=1),'CBA - BIM level 1'!AJ28,IF(AND('Tool interface'!$C$19=4,'Tool interface'!$C$18=2),'CBA - BIM level 1'!AI28,IF(AND('Tool interface'!$C$19=4,'Tool interface'!$C$18=3),'CBA - BIM level 1'!AH28,IF(AND('Tool interface'!$C$19=4,'Tool interface'!$C$18=4),AG28,IF(AND('Tool interface'!$C$19=4,'Tool interface'!$C$18=5),AF28,IF(AND('Tool interface'!$C$19=4,'Tool interface'!$C$18=6),AE28,IF(AND('Tool interface'!$C$19=4,'Tool interface'!$C$18=7),AD28,IF(AND('Tool interface'!$C$19=4,'Tool interface'!$C$18=8),AC28,IF(AND('Tool interface'!$C$19=4,'Tool interface'!$C$18=9),AB28,IF(AND('Tool interface'!$C$19=4,'Tool interface'!$C$18=10),AA28,IF(AND('Tool interface'!$C$19=3,'Tool interface'!$C$18=1),'CBA - BIM level 1'!AK28,IF(AND('Tool interface'!$C$19=3,'Tool interface'!$C$18=2),'CBA - BIM level 1'!AJ28,IF(AND('Tool interface'!$C$19=3,'Tool interface'!$C$18=3),'CBA - BIM level 1'!AI28,IF(AND('Tool interface'!$C$19=3,'Tool interface'!$C$18=4),'CBA - BIM level 1'!AH28,IF(AND('Tool interface'!$C$19=3,'Tool interface'!$C$18=5),AG28,IF(AND('Tool interface'!$C$19=3,'Tool interface'!$C$18=6),AF28,IF(AND('Tool interface'!$C$19=3,'Tool interface'!$C$18=7),AE28,IF(AND('Tool interface'!$C$19=3,'Tool interface'!$C$18=8),AD28,IF(AND('Tool interface'!$C$19=3,'Tool interface'!$C$18=9),AC28,IF(AND('Tool interface'!$C$19=3,'Tool interface'!$C$18=10),AB28,IF(AND('Tool interface'!$C$19=2,'Tool interface'!$C$18=1),'CBA - BIM level 1'!AL28,IF(AND('Tool interface'!$C$19=2,'Tool interface'!$C$18=2),'CBA - BIM level 1'!AK28,IF(AND('Tool interface'!$C$19=2,'Tool interface'!$C$18=3),'CBA - BIM level 1'!AJ28,IF(AND('Tool interface'!$C$19=2,'Tool interface'!$C$18=4),'CBA - BIM level 1'!AI28,IF(AND('Tool interface'!$C$19=2,'Tool interface'!$C$18=5),'CBA - BIM level 1'!AH28,IF(AND('Tool interface'!$C$19=2,'Tool interface'!$C$18=6),AG28,IF(AND('Tool interface'!$C$19=2,'Tool interface'!$C$18=7),AF28,IF(AND('Tool interface'!$C$19=2,'Tool interface'!$C$18=8),AE28,IF(AND('Tool interface'!$C$19=2,'Tool interface'!$C$18=9),AD28,IF(AND('Tool interface'!$C$19=2,'Tool interface'!$C$18=10),AC28,IF(AND('Tool interface'!$C$19=1,'Tool interface'!$C$18=1),'CBA - BIM level 1'!AM28,IF(AND('Tool interface'!$C$19=1,'Tool interface'!$C$18=2),'CBA - BIM level 1'!AL28,IF(AND('Tool interface'!$C$19=1,'Tool interface'!$C$18=3),'CBA - BIM level 1'!AK28,IF(AND('Tool interface'!$C$19=1,'Tool interface'!$C$18=4),'CBA - BIM level 1'!AJ28,IF(AND('Tool interface'!$C$19=1,'Tool interface'!$C$18=5),'CBA - BIM level 1'!AI28,IF(AND('Tool interface'!$C$19=1,'Tool interface'!$C$18=6),AH28,IF(AND('Tool interface'!$C$19=1,'Tool interface'!$C$18=7),AG28,IF(AND('Tool interface'!$C$19=1,'Tool interface'!$C$18=8),AF28,IF(AND('Tool interface'!$C$19=1,'Tool interface'!$C$18=9),AE28,IF(AND('Tool interface'!$C$19=1,'Tool interface'!$C$18=10),AD28,))))))))))))))))))))))))))))))))))))))))))))))))))</f>
        <v>0</v>
      </c>
      <c r="AA30" s="395">
        <f>+IF(AND('Tool interface'!$C$19=5,'Tool interface'!$C$18=1),'CBA - BIM level 1'!AJ29,IF(AND('Tool interface'!$C$19=5,'Tool interface'!$C$18=2),'CBA - BIM level 1'!AI29,IF(AND('Tool interface'!$C$19=5,'Tool interface'!$C$18=3),AH29,IF(AND('Tool interface'!$C$19=5,'Tool interface'!$C$18=4),AG29,IF(AND('Tool interface'!$C$19=5,'Tool interface'!$C$18=5),AF29,IF(AND('Tool interface'!$C$19=5,'Tool interface'!$C$18=6),AE29,IF(AND('Tool interface'!$C$19=5,'Tool interface'!$C$18=7),AD29,IF(AND('Tool interface'!$C$19=5,'Tool interface'!$C$18=8),AC29,IF(AND('Tool interface'!$C$19=5,'Tool interface'!$C$18=9),AB29,IF(AND('Tool interface'!$C$19=5,'Tool interface'!$C$18=10),AA29,IF(AND('Tool interface'!$C$19=4,'Tool interface'!$C$18=1),'CBA - BIM level 1'!AK29,IF(AND('Tool interface'!$C$19=4,'Tool interface'!$C$18=2),'CBA - BIM level 1'!AJ29,IF(AND('Tool interface'!$C$19=4,'Tool interface'!$C$18=3),'CBA - BIM level 1'!AI29,IF(AND('Tool interface'!$C$19=4,'Tool interface'!$C$18=4),AH29,IF(AND('Tool interface'!$C$19=4,'Tool interface'!$C$18=5),AG29,IF(AND('Tool interface'!$C$19=4,'Tool interface'!$C$18=6),AF29,IF(AND('Tool interface'!$C$19=4,'Tool interface'!$C$18=7),AE29,IF(AND('Tool interface'!$C$19=4,'Tool interface'!$C$18=8),AD29,IF(AND('Tool interface'!$C$19=4,'Tool interface'!$C$18=9),AC29,IF(AND('Tool interface'!$C$19=4,'Tool interface'!$C$18=10),AB29,IF(AND('Tool interface'!$C$19=3,'Tool interface'!$C$18=1),'CBA - BIM level 1'!AL29,IF(AND('Tool interface'!$C$19=3,'Tool interface'!$C$18=2),'CBA - BIM level 1'!AK29,IF(AND('Tool interface'!$C$19=3,'Tool interface'!$C$18=3),'CBA - BIM level 1'!AJ29,IF(AND('Tool interface'!$C$19=3,'Tool interface'!$C$18=4),'CBA - BIM level 1'!AI29,IF(AND('Tool interface'!$C$19=3,'Tool interface'!$C$18=5),AH29,IF(AND('Tool interface'!$C$19=3,'Tool interface'!$C$18=6),AG29,IF(AND('Tool interface'!$C$19=3,'Tool interface'!$C$18=7),AF29,IF(AND('Tool interface'!$C$19=3,'Tool interface'!$C$18=8),AE29,IF(AND('Tool interface'!$C$19=3,'Tool interface'!$C$18=9),AD29,IF(AND('Tool interface'!$C$19=3,'Tool interface'!$C$18=10),AC29,IF(AND('Tool interface'!$C$19=2,'Tool interface'!$C$18=1),'CBA - BIM level 1'!AM29,IF(AND('Tool interface'!$C$19=2,'Tool interface'!$C$18=2),'CBA - BIM level 1'!AL29,IF(AND('Tool interface'!$C$19=2,'Tool interface'!$C$18=3),'CBA - BIM level 1'!AK29,IF(AND('Tool interface'!$C$19=2,'Tool interface'!$C$18=4),'CBA - BIM level 1'!AJ29,IF(AND('Tool interface'!$C$19=2,'Tool interface'!$C$18=5),'CBA - BIM level 1'!AI29,IF(AND('Tool interface'!$C$19=2,'Tool interface'!$C$18=6),AH29,IF(AND('Tool interface'!$C$19=2,'Tool interface'!$C$18=7),AG29,IF(AND('Tool interface'!$C$19=2,'Tool interface'!$C$18=8),AF29,IF(AND('Tool interface'!$C$19=2,'Tool interface'!$C$18=9),AE29,IF(AND('Tool interface'!$C$19=2,'Tool interface'!$C$18=10),AD29,IF(AND('Tool interface'!$C$19=1,'Tool interface'!$C$18=1),'CBA - BIM level 1'!AN29,IF(AND('Tool interface'!$C$19=1,'Tool interface'!$C$18=2),'CBA - BIM level 1'!AM29,IF(AND('Tool interface'!$C$19=1,'Tool interface'!$C$18=3),'CBA - BIM level 1'!AL29,IF(AND('Tool interface'!$C$19=1,'Tool interface'!$C$18=4),'CBA - BIM level 1'!AK29,IF(AND('Tool interface'!$C$19=1,'Tool interface'!$C$18=5),'CBA - BIM level 1'!AJ29,IF(AND('Tool interface'!$C$19=1,'Tool interface'!$C$18=6),AI29,IF(AND('Tool interface'!$C$19=1,'Tool interface'!$C$18=7),AH29,IF(AND('Tool interface'!$C$19=1,'Tool interface'!$C$18=8),AG29,IF(AND('Tool interface'!$C$19=1,'Tool interface'!$C$18=9),AF29,IF(AND('Tool interface'!$C$19=1,'Tool interface'!$C$18=10),AE29,))))))))))))))))))))))))))))))))))))))))))))))))))</f>
        <v>0</v>
      </c>
      <c r="AB30" s="395">
        <f>+IF(AND('Tool interface'!$C$19=5,'Tool interface'!$C$18=1),'CBA - BIM level 1'!AK29,IF(AND('Tool interface'!$C$19=5,'Tool interface'!$C$18=2),'CBA - BIM level 1'!AJ29,IF(AND('Tool interface'!$C$19=5,'Tool interface'!$C$18=3),AI29,IF(AND('Tool interface'!$C$19=5,'Tool interface'!$C$18=4),AH29,IF(AND('Tool interface'!$C$19=5,'Tool interface'!$C$18=5),AG29,IF(AND('Tool interface'!$C$19=5,'Tool interface'!$C$18=6),AF29,IF(AND('Tool interface'!$C$19=5,'Tool interface'!$C$18=7),AE29,IF(AND('Tool interface'!$C$19=5,'Tool interface'!$C$18=8),AD29,IF(AND('Tool interface'!$C$19=5,'Tool interface'!$C$18=9),AC29,IF(AND('Tool interface'!$C$19=5,'Tool interface'!$C$18=10),AB29,IF(AND('Tool interface'!$C$19=4,'Tool interface'!$C$18=1),'CBA - BIM level 1'!AL29,IF(AND('Tool interface'!$C$19=4,'Tool interface'!$C$18=2),'CBA - BIM level 1'!AK29,IF(AND('Tool interface'!$C$19=4,'Tool interface'!$C$18=3),'CBA - BIM level 1'!AJ29,IF(AND('Tool interface'!$C$19=4,'Tool interface'!$C$18=4),AI29,IF(AND('Tool interface'!$C$19=4,'Tool interface'!$C$18=5),AH29,IF(AND('Tool interface'!$C$19=4,'Tool interface'!$C$18=6),AG29,IF(AND('Tool interface'!$C$19=4,'Tool interface'!$C$18=7),AF29,IF(AND('Tool interface'!$C$19=4,'Tool interface'!$C$18=8),AE29,IF(AND('Tool interface'!$C$19=4,'Tool interface'!$C$18=9),AD29,IF(AND('Tool interface'!$C$19=4,'Tool interface'!$C$18=10),AC29,IF(AND('Tool interface'!$C$19=3,'Tool interface'!$C$18=1),'CBA - BIM level 1'!AM29,IF(AND('Tool interface'!$C$19=3,'Tool interface'!$C$18=2),'CBA - BIM level 1'!AL29,IF(AND('Tool interface'!$C$19=3,'Tool interface'!$C$18=3),'CBA - BIM level 1'!AK29,IF(AND('Tool interface'!$C$19=3,'Tool interface'!$C$18=4),'CBA - BIM level 1'!AJ29,IF(AND('Tool interface'!$C$19=3,'Tool interface'!$C$18=5),AI29,IF(AND('Tool interface'!$C$19=3,'Tool interface'!$C$18=6),AH29,IF(AND('Tool interface'!$C$19=3,'Tool interface'!$C$18=7),AG29,IF(AND('Tool interface'!$C$19=3,'Tool interface'!$C$18=8),AF29,IF(AND('Tool interface'!$C$19=3,'Tool interface'!$C$18=9),AE29,IF(AND('Tool interface'!$C$19=3,'Tool interface'!$C$18=10),AD29,IF(AND('Tool interface'!$C$19=2,'Tool interface'!$C$18=1),'CBA - BIM level 1'!AN29,IF(AND('Tool interface'!$C$19=2,'Tool interface'!$C$18=2),'CBA - BIM level 1'!AM29,IF(AND('Tool interface'!$C$19=2,'Tool interface'!$C$18=3),'CBA - BIM level 1'!AL29,IF(AND('Tool interface'!$C$19=2,'Tool interface'!$C$18=4),'CBA - BIM level 1'!AK29,IF(AND('Tool interface'!$C$19=2,'Tool interface'!$C$18=5),'CBA - BIM level 1'!AJ29,IF(AND('Tool interface'!$C$19=2,'Tool interface'!$C$18=6),AI29,IF(AND('Tool interface'!$C$19=2,'Tool interface'!$C$18=7),AH29,IF(AND('Tool interface'!$C$19=2,'Tool interface'!$C$18=8),AG29,IF(AND('Tool interface'!$C$19=2,'Tool interface'!$C$18=9),AF29,IF(AND('Tool interface'!$C$19=2,'Tool interface'!$C$18=10),AE29,IF(AND('Tool interface'!$C$19=1,'Tool interface'!$C$18=1),'CBA - BIM level 1'!AO29,IF(AND('Tool interface'!$C$19=1,'Tool interface'!$C$18=2),'CBA - BIM level 1'!AN29,IF(AND('Tool interface'!$C$19=1,'Tool interface'!$C$18=3),'CBA - BIM level 1'!AM29,IF(AND('Tool interface'!$C$19=1,'Tool interface'!$C$18=4),'CBA - BIM level 1'!AL29,IF(AND('Tool interface'!$C$19=1,'Tool interface'!$C$18=5),'CBA - BIM level 1'!AK29,IF(AND('Tool interface'!$C$19=1,'Tool interface'!$C$18=6),AJ29,IF(AND('Tool interface'!$C$19=1,'Tool interface'!$C$18=7),AI29,IF(AND('Tool interface'!$C$19=1,'Tool interface'!$C$18=8),AH29,IF(AND('Tool interface'!$C$19=1,'Tool interface'!$C$18=9),AG29,IF(AND('Tool interface'!$C$19=1,'Tool interface'!$C$18=10),AF29,))))))))))))))))))))))))))))))))))))))))))))))))))</f>
        <v>0</v>
      </c>
      <c r="AC30" s="395">
        <f>+IF(AND('Tool interface'!$C$19=5,'Tool interface'!$C$18=1),'CBA - BIM level 1'!AL29,IF(AND('Tool interface'!$C$19=5,'Tool interface'!$C$18=2),'CBA - BIM level 1'!AK29,IF(AND('Tool interface'!$C$19=5,'Tool interface'!$C$18=3),AJ29,IF(AND('Tool interface'!$C$19=5,'Tool interface'!$C$18=4),AI29,IF(AND('Tool interface'!$C$19=5,'Tool interface'!$C$18=5),AH29,IF(AND('Tool interface'!$C$19=5,'Tool interface'!$C$18=6),AG29,IF(AND('Tool interface'!$C$19=5,'Tool interface'!$C$18=7),AF29,IF(AND('Tool interface'!$C$19=5,'Tool interface'!$C$18=8),AE29,IF(AND('Tool interface'!$C$19=5,'Tool interface'!$C$18=9),AD29,IF(AND('Tool interface'!$C$19=5,'Tool interface'!$C$18=10),AC29,IF(AND('Tool interface'!$C$19=4,'Tool interface'!$C$18=1),'CBA - BIM level 1'!AM29,IF(AND('Tool interface'!$C$19=4,'Tool interface'!$C$18=2),'CBA - BIM level 1'!AL29,IF(AND('Tool interface'!$C$19=4,'Tool interface'!$C$18=3),'CBA - BIM level 1'!AK29,IF(AND('Tool interface'!$C$19=4,'Tool interface'!$C$18=4),AJ29,IF(AND('Tool interface'!$C$19=4,'Tool interface'!$C$18=5),AI29,IF(AND('Tool interface'!$C$19=4,'Tool interface'!$C$18=6),AH29,IF(AND('Tool interface'!$C$19=4,'Tool interface'!$C$18=7),AG29,IF(AND('Tool interface'!$C$19=4,'Tool interface'!$C$18=8),AF29,IF(AND('Tool interface'!$C$19=4,'Tool interface'!$C$18=9),AE29,IF(AND('Tool interface'!$C$19=4,'Tool interface'!$C$18=10),AD29,IF(AND('Tool interface'!$C$19=3,'Tool interface'!$C$18=1),'CBA - BIM level 1'!AN29,IF(AND('Tool interface'!$C$19=3,'Tool interface'!$C$18=2),'CBA - BIM level 1'!AM29,IF(AND('Tool interface'!$C$19=3,'Tool interface'!$C$18=3),'CBA - BIM level 1'!AL29,IF(AND('Tool interface'!$C$19=3,'Tool interface'!$C$18=4),'CBA - BIM level 1'!AK29,IF(AND('Tool interface'!$C$19=3,'Tool interface'!$C$18=5),AJ29,IF(AND('Tool interface'!$C$19=3,'Tool interface'!$C$18=6),AI29,IF(AND('Tool interface'!$C$19=3,'Tool interface'!$C$18=7),AH29,IF(AND('Tool interface'!$C$19=3,'Tool interface'!$C$18=8),AG29,IF(AND('Tool interface'!$C$19=3,'Tool interface'!$C$18=9),AF29,IF(AND('Tool interface'!$C$19=3,'Tool interface'!$C$18=10),AE29,IF(AND('Tool interface'!$C$19=2,'Tool interface'!$C$18=1),'CBA - BIM level 1'!AO29,IF(AND('Tool interface'!$C$19=2,'Tool interface'!$C$18=2),'CBA - BIM level 1'!AN29,IF(AND('Tool interface'!$C$19=2,'Tool interface'!$C$18=3),'CBA - BIM level 1'!AM29,IF(AND('Tool interface'!$C$19=2,'Tool interface'!$C$18=4),'CBA - BIM level 1'!AL29,IF(AND('Tool interface'!$C$19=2,'Tool interface'!$C$18=5),'CBA - BIM level 1'!AK29,IF(AND('Tool interface'!$C$19=2,'Tool interface'!$C$18=6),AJ29,IF(AND('Tool interface'!$C$19=2,'Tool interface'!$C$18=7),AI29,IF(AND('Tool interface'!$C$19=2,'Tool interface'!$C$18=8),AH29,IF(AND('Tool interface'!$C$19=2,'Tool interface'!$C$18=9),AG29,IF(AND('Tool interface'!$C$19=2,'Tool interface'!$C$18=10),AF29,IF(AND('Tool interface'!$C$19=1,'Tool interface'!$C$18=1),'CBA - BIM level 1'!AP29,IF(AND('Tool interface'!$C$19=1,'Tool interface'!$C$18=2),'CBA - BIM level 1'!AO29,IF(AND('Tool interface'!$C$19=1,'Tool interface'!$C$18=3),'CBA - BIM level 1'!AN29,IF(AND('Tool interface'!$C$19=1,'Tool interface'!$C$18=4),'CBA - BIM level 1'!AM29,IF(AND('Tool interface'!$C$19=1,'Tool interface'!$C$18=5),'CBA - BIM level 1'!AL29,IF(AND('Tool interface'!$C$19=1,'Tool interface'!$C$18=6),AK29,IF(AND('Tool interface'!$C$19=1,'Tool interface'!$C$18=7),AJ29,IF(AND('Tool interface'!$C$19=1,'Tool interface'!$C$18=8),AI29,IF(AND('Tool interface'!$C$19=1,'Tool interface'!$C$18=9),AH29,IF(AND('Tool interface'!$C$19=1,'Tool interface'!$C$18=10),AG29,))))))))))))))))))))))))))))))))))))))))))))))))))</f>
        <v>0</v>
      </c>
      <c r="AD30" s="395">
        <f>+IF(AND('Tool interface'!$C$19=5,'Tool interface'!$C$18=1),'CBA - BIM level 1'!AM29,IF(AND('Tool interface'!$C$19=5,'Tool interface'!$C$18=2),'CBA - BIM level 1'!AL29,IF(AND('Tool interface'!$C$19=5,'Tool interface'!$C$18=3),AK29,IF(AND('Tool interface'!$C$19=5,'Tool interface'!$C$18=4),AJ29,IF(AND('Tool interface'!$C$19=5,'Tool interface'!$C$18=5),AI29,IF(AND('Tool interface'!$C$19=5,'Tool interface'!$C$18=6),AH29,IF(AND('Tool interface'!$C$19=5,'Tool interface'!$C$18=7),AG29,IF(AND('Tool interface'!$C$19=5,'Tool interface'!$C$18=8),AF29,IF(AND('Tool interface'!$C$19=5,'Tool interface'!$C$18=9),AE29,IF(AND('Tool interface'!$C$19=5,'Tool interface'!$C$18=10),AD29,IF(AND('Tool interface'!$C$19=4,'Tool interface'!$C$18=1),'CBA - BIM level 1'!AN29,IF(AND('Tool interface'!$C$19=4,'Tool interface'!$C$18=2),'CBA - BIM level 1'!AM29,IF(AND('Tool interface'!$C$19=4,'Tool interface'!$C$18=3),'CBA - BIM level 1'!AL29,IF(AND('Tool interface'!$C$19=4,'Tool interface'!$C$18=4),AK29,IF(AND('Tool interface'!$C$19=4,'Tool interface'!$C$18=5),AJ29,IF(AND('Tool interface'!$C$19=4,'Tool interface'!$C$18=6),AI29,IF(AND('Tool interface'!$C$19=4,'Tool interface'!$C$18=7),AH29,IF(AND('Tool interface'!$C$19=4,'Tool interface'!$C$18=8),AG29,IF(AND('Tool interface'!$C$19=4,'Tool interface'!$C$18=9),AF29,IF(AND('Tool interface'!$C$19=4,'Tool interface'!$C$18=10),AE29,IF(AND('Tool interface'!$C$19=3,'Tool interface'!$C$18=1),'CBA - BIM level 1'!AO29,IF(AND('Tool interface'!$C$19=3,'Tool interface'!$C$18=2),'CBA - BIM level 1'!AN29,IF(AND('Tool interface'!$C$19=3,'Tool interface'!$C$18=3),'CBA - BIM level 1'!AM29,IF(AND('Tool interface'!$C$19=3,'Tool interface'!$C$18=4),'CBA - BIM level 1'!AL29,IF(AND('Tool interface'!$C$19=3,'Tool interface'!$C$18=5),AK29,IF(AND('Tool interface'!$C$19=3,'Tool interface'!$C$18=6),AJ29,IF(AND('Tool interface'!$C$19=3,'Tool interface'!$C$18=7),AI29,IF(AND('Tool interface'!$C$19=3,'Tool interface'!$C$18=8),AH29,IF(AND('Tool interface'!$C$19=3,'Tool interface'!$C$18=9),AG29,IF(AND('Tool interface'!$C$19=3,'Tool interface'!$C$18=10),AF29,IF(AND('Tool interface'!$C$19=2,'Tool interface'!$C$18=1),'CBA - BIM level 1'!AP29,IF(AND('Tool interface'!$C$19=2,'Tool interface'!$C$18=2),'CBA - BIM level 1'!AO29,IF(AND('Tool interface'!$C$19=2,'Tool interface'!$C$18=3),'CBA - BIM level 1'!AN29,IF(AND('Tool interface'!$C$19=2,'Tool interface'!$C$18=4),'CBA - BIM level 1'!AM29,IF(AND('Tool interface'!$C$19=2,'Tool interface'!$C$18=5),'CBA - BIM level 1'!AL29,IF(AND('Tool interface'!$C$19=2,'Tool interface'!$C$18=6),AK29,IF(AND('Tool interface'!$C$19=2,'Tool interface'!$C$18=7),AJ29,IF(AND('Tool interface'!$C$19=2,'Tool interface'!$C$18=8),AI29,IF(AND('Tool interface'!$C$19=2,'Tool interface'!$C$18=9),AH29,IF(AND('Tool interface'!$C$19=2,'Tool interface'!$C$18=10),AG29,IF(AND('Tool interface'!$C$19=1,'Tool interface'!$C$18=1),'CBA - BIM level 1'!AQ29,IF(AND('Tool interface'!$C$19=1,'Tool interface'!$C$18=2),'CBA - BIM level 1'!AP29,IF(AND('Tool interface'!$C$19=1,'Tool interface'!$C$18=3),'CBA - BIM level 1'!AO29,IF(AND('Tool interface'!$C$19=1,'Tool interface'!$C$18=4),'CBA - BIM level 1'!AN29,IF(AND('Tool interface'!$C$19=1,'Tool interface'!$C$18=5),'CBA - BIM level 1'!AM29,IF(AND('Tool interface'!$C$19=1,'Tool interface'!$C$18=6),AL29,IF(AND('Tool interface'!$C$19=1,'Tool interface'!$C$18=7),AK29,IF(AND('Tool interface'!$C$19=1,'Tool interface'!$C$18=8),AJ29,IF(AND('Tool interface'!$C$19=1,'Tool interface'!$C$18=9),AI29,IF(AND('Tool interface'!$C$19=1,'Tool interface'!$C$18=10),AH29,))))))))))))))))))))))))))))))))))))))))))))))))))</f>
        <v>0</v>
      </c>
      <c r="AE30" s="395">
        <f>+IF(AND('Tool interface'!$C$19=5,'Tool interface'!$C$18=1),'CBA - BIM level 1'!AN29,IF(AND('Tool interface'!$C$19=5,'Tool interface'!$C$18=2),'CBA - BIM level 1'!AM29,IF(AND('Tool interface'!$C$19=5,'Tool interface'!$C$18=3),AL29,IF(AND('Tool interface'!$C$19=5,'Tool interface'!$C$18=4),AK29,IF(AND('Tool interface'!$C$19=5,'Tool interface'!$C$18=5),AJ29,IF(AND('Tool interface'!$C$19=5,'Tool interface'!$C$18=6),AI29,IF(AND('Tool interface'!$C$19=5,'Tool interface'!$C$18=7),AH29,IF(AND('Tool interface'!$C$19=5,'Tool interface'!$C$18=8),AG29,IF(AND('Tool interface'!$C$19=5,'Tool interface'!$C$18=9),AF29,IF(AND('Tool interface'!$C$19=5,'Tool interface'!$C$18=10),AE29,IF(AND('Tool interface'!$C$19=4,'Tool interface'!$C$18=1),'CBA - BIM level 1'!AO29,IF(AND('Tool interface'!$C$19=4,'Tool interface'!$C$18=2),'CBA - BIM level 1'!AN29,IF(AND('Tool interface'!$C$19=4,'Tool interface'!$C$18=3),'CBA - BIM level 1'!AM29,IF(AND('Tool interface'!$C$19=4,'Tool interface'!$C$18=4),AL29,IF(AND('Tool interface'!$C$19=4,'Tool interface'!$C$18=5),AK29,IF(AND('Tool interface'!$C$19=4,'Tool interface'!$C$18=6),AJ29,IF(AND('Tool interface'!$C$19=4,'Tool interface'!$C$18=7),AI29,IF(AND('Tool interface'!$C$19=4,'Tool interface'!$C$18=8),AH29,IF(AND('Tool interface'!$C$19=4,'Tool interface'!$C$18=9),AG29,IF(AND('Tool interface'!$C$19=4,'Tool interface'!$C$18=10),AF29,IF(AND('Tool interface'!$C$19=3,'Tool interface'!$C$18=1),'CBA - BIM level 1'!AP29,IF(AND('Tool interface'!$C$19=3,'Tool interface'!$C$18=2),'CBA - BIM level 1'!AO29,IF(AND('Tool interface'!$C$19=3,'Tool interface'!$C$18=3),'CBA - BIM level 1'!AN29,IF(AND('Tool interface'!$C$19=3,'Tool interface'!$C$18=4),'CBA - BIM level 1'!AM29,IF(AND('Tool interface'!$C$19=3,'Tool interface'!$C$18=5),AL29,IF(AND('Tool interface'!$C$19=3,'Tool interface'!$C$18=6),AK29,IF(AND('Tool interface'!$C$19=3,'Tool interface'!$C$18=7),AJ29,IF(AND('Tool interface'!$C$19=3,'Tool interface'!$C$18=8),AI29,IF(AND('Tool interface'!$C$19=3,'Tool interface'!$C$18=9),AH29,IF(AND('Tool interface'!$C$19=3,'Tool interface'!$C$18=10),AG29,IF(AND('Tool interface'!$C$19=2,'Tool interface'!$C$18=1),'CBA - BIM level 1'!AQ29,IF(AND('Tool interface'!$C$19=2,'Tool interface'!$C$18=2),'CBA - BIM level 1'!AP29,IF(AND('Tool interface'!$C$19=2,'Tool interface'!$C$18=3),'CBA - BIM level 1'!AO29,IF(AND('Tool interface'!$C$19=2,'Tool interface'!$C$18=4),'CBA - BIM level 1'!AN29,IF(AND('Tool interface'!$C$19=2,'Tool interface'!$C$18=5),'CBA - BIM level 1'!AM29,IF(AND('Tool interface'!$C$19=2,'Tool interface'!$C$18=6),AL29,IF(AND('Tool interface'!$C$19=2,'Tool interface'!$C$18=7),AK29,IF(AND('Tool interface'!$C$19=2,'Tool interface'!$C$18=8),AJ29,IF(AND('Tool interface'!$C$19=2,'Tool interface'!$C$18=9),AI29,IF(AND('Tool interface'!$C$19=2,'Tool interface'!$C$18=10),AH29,IF(AND('Tool interface'!$C$19=1,'Tool interface'!$C$18=1),'CBA - BIM level 1'!AR29,IF(AND('Tool interface'!$C$19=1,'Tool interface'!$C$18=2),'CBA - BIM level 1'!AQ29,IF(AND('Tool interface'!$C$19=1,'Tool interface'!$C$18=3),'CBA - BIM level 1'!AP29,IF(AND('Tool interface'!$C$19=1,'Tool interface'!$C$18=4),'CBA - BIM level 1'!AO29,IF(AND('Tool interface'!$C$19=1,'Tool interface'!$C$18=5),'CBA - BIM level 1'!AN29,IF(AND('Tool interface'!$C$19=1,'Tool interface'!$C$18=6),AM29,IF(AND('Tool interface'!$C$19=1,'Tool interface'!$C$18=7),AL29,IF(AND('Tool interface'!$C$19=1,'Tool interface'!$C$18=8),AK29,IF(AND('Tool interface'!$C$19=1,'Tool interface'!$C$18=9),AJ29,IF(AND('Tool interface'!$C$19=1,'Tool interface'!$C$18=10),AI29,))))))))))))))))))))))))))))))))))))))))))))))))))</f>
        <v>0</v>
      </c>
      <c r="AF30" s="395">
        <f>+IF(AND('Tool interface'!$C$19=5,'Tool interface'!$C$18=1),'CBA - BIM level 1'!AO29,IF(AND('Tool interface'!$C$19=5,'Tool interface'!$C$18=2),'CBA - BIM level 1'!AN29,IF(AND('Tool interface'!$C$19=5,'Tool interface'!$C$18=3),AM29,IF(AND('Tool interface'!$C$19=5,'Tool interface'!$C$18=4),AL29,IF(AND('Tool interface'!$C$19=5,'Tool interface'!$C$18=5),AK29,IF(AND('Tool interface'!$C$19=5,'Tool interface'!$C$18=6),AJ29,IF(AND('Tool interface'!$C$19=5,'Tool interface'!$C$18=7),AI29,IF(AND('Tool interface'!$C$19=5,'Tool interface'!$C$18=8),AH29,IF(AND('Tool interface'!$C$19=5,'Tool interface'!$C$18=9),AG29,IF(AND('Tool interface'!$C$19=5,'Tool interface'!$C$18=10),AF29,IF(AND('Tool interface'!$C$19=4,'Tool interface'!$C$18=1),'CBA - BIM level 1'!AP29,IF(AND('Tool interface'!$C$19=4,'Tool interface'!$C$18=2),'CBA - BIM level 1'!AO29,IF(AND('Tool interface'!$C$19=4,'Tool interface'!$C$18=3),'CBA - BIM level 1'!AN29,IF(AND('Tool interface'!$C$19=4,'Tool interface'!$C$18=4),AM29,IF(AND('Tool interface'!$C$19=4,'Tool interface'!$C$18=5),AL29,IF(AND('Tool interface'!$C$19=4,'Tool interface'!$C$18=6),AK29,IF(AND('Tool interface'!$C$19=4,'Tool interface'!$C$18=7),AJ29,IF(AND('Tool interface'!$C$19=4,'Tool interface'!$C$18=8),AI29,IF(AND('Tool interface'!$C$19=4,'Tool interface'!$C$18=9),AH29,IF(AND('Tool interface'!$C$19=4,'Tool interface'!$C$18=10),AG29,IF(AND('Tool interface'!$C$19=3,'Tool interface'!$C$18=1),'CBA - BIM level 1'!AQ29,IF(AND('Tool interface'!$C$19=3,'Tool interface'!$C$18=2),'CBA - BIM level 1'!AP29,IF(AND('Tool interface'!$C$19=3,'Tool interface'!$C$18=3),'CBA - BIM level 1'!AO29,IF(AND('Tool interface'!$C$19=3,'Tool interface'!$C$18=4),'CBA - BIM level 1'!AN29,IF(AND('Tool interface'!$C$19=3,'Tool interface'!$C$18=5),AM29,IF(AND('Tool interface'!$C$19=3,'Tool interface'!$C$18=6),AL29,IF(AND('Tool interface'!$C$19=3,'Tool interface'!$C$18=7),AK29,IF(AND('Tool interface'!$C$19=3,'Tool interface'!$C$18=8),AJ29,IF(AND('Tool interface'!$C$19=3,'Tool interface'!$C$18=9),AI29,IF(AND('Tool interface'!$C$19=3,'Tool interface'!$C$18=10),AH29,IF(AND('Tool interface'!$C$19=2,'Tool interface'!$C$18=1),'CBA - BIM level 1'!AR29,IF(AND('Tool interface'!$C$19=2,'Tool interface'!$C$18=2),'CBA - BIM level 1'!AQ29,IF(AND('Tool interface'!$C$19=2,'Tool interface'!$C$18=3),'CBA - BIM level 1'!AP29,IF(AND('Tool interface'!$C$19=2,'Tool interface'!$C$18=4),'CBA - BIM level 1'!AO29,IF(AND('Tool interface'!$C$19=2,'Tool interface'!$C$18=5),'CBA - BIM level 1'!AN29,IF(AND('Tool interface'!$C$19=2,'Tool interface'!$C$18=6),AM29,IF(AND('Tool interface'!$C$19=2,'Tool interface'!$C$18=7),AL29,IF(AND('Tool interface'!$C$19=2,'Tool interface'!$C$18=8),AK29,IF(AND('Tool interface'!$C$19=2,'Tool interface'!$C$18=9),AJ29,IF(AND('Tool interface'!$C$19=2,'Tool interface'!$C$18=10),AI29,IF(AND('Tool interface'!$C$19=1,'Tool interface'!$C$18=1),'CBA - BIM level 1'!AS29,IF(AND('Tool interface'!$C$19=1,'Tool interface'!$C$18=2),'CBA - BIM level 1'!AR29,IF(AND('Tool interface'!$C$19=1,'Tool interface'!$C$18=3),'CBA - BIM level 1'!AQ29,IF(AND('Tool interface'!$C$19=1,'Tool interface'!$C$18=4),'CBA - BIM level 1'!AP29,IF(AND('Tool interface'!$C$19=1,'Tool interface'!$C$18=5),'CBA - BIM level 1'!AO29,IF(AND('Tool interface'!$C$19=1,'Tool interface'!$C$18=6),AN29,IF(AND('Tool interface'!$C$19=1,'Tool interface'!$C$18=7),AM29,IF(AND('Tool interface'!$C$19=1,'Tool interface'!$C$18=8),AL29,IF(AND('Tool interface'!$C$19=1,'Tool interface'!$C$18=9),AK29,IF(AND('Tool interface'!$C$19=1,'Tool interface'!$C$18=10),AJ29,))))))))))))))))))))))))))))))))))))))))))))))))))</f>
        <v>0</v>
      </c>
      <c r="AG30" s="395">
        <f>+IF(AND('Tool interface'!$C$19=5,'Tool interface'!$C$18=1),'CBA - BIM level 1'!AP29,IF(AND('Tool interface'!$C$19=5,'Tool interface'!$C$18=2),'CBA - BIM level 1'!AO29,IF(AND('Tool interface'!$C$19=5,'Tool interface'!$C$18=3),AN29,IF(AND('Tool interface'!$C$19=5,'Tool interface'!$C$18=4),AM29,IF(AND('Tool interface'!$C$19=5,'Tool interface'!$C$18=5),AL29,IF(AND('Tool interface'!$C$19=5,'Tool interface'!$C$18=6),AK29,IF(AND('Tool interface'!$C$19=5,'Tool interface'!$C$18=7),AJ29,IF(AND('Tool interface'!$C$19=5,'Tool interface'!$C$18=8),AI29,IF(AND('Tool interface'!$C$19=5,'Tool interface'!$C$18=9),AH29,IF(AND('Tool interface'!$C$19=5,'Tool interface'!$C$18=10),AG29,IF(AND('Tool interface'!$C$19=4,'Tool interface'!$C$18=1),'CBA - BIM level 1'!AQ29,IF(AND('Tool interface'!$C$19=4,'Tool interface'!$C$18=2),'CBA - BIM level 1'!AP29,IF(AND('Tool interface'!$C$19=4,'Tool interface'!$C$18=3),'CBA - BIM level 1'!AO29,IF(AND('Tool interface'!$C$19=4,'Tool interface'!$C$18=4),AN29,IF(AND('Tool interface'!$C$19=4,'Tool interface'!$C$18=5),AM29,IF(AND('Tool interface'!$C$19=4,'Tool interface'!$C$18=6),AL29,IF(AND('Tool interface'!$C$19=4,'Tool interface'!$C$18=7),AK29,IF(AND('Tool interface'!$C$19=4,'Tool interface'!$C$18=8),AJ29,IF(AND('Tool interface'!$C$19=4,'Tool interface'!$C$18=9),AI29,IF(AND('Tool interface'!$C$19=4,'Tool interface'!$C$18=10),AH29,IF(AND('Tool interface'!$C$19=3,'Tool interface'!$C$18=1),'CBA - BIM level 1'!AR29,IF(AND('Tool interface'!$C$19=3,'Tool interface'!$C$18=2),'CBA - BIM level 1'!AQ29,IF(AND('Tool interface'!$C$19=3,'Tool interface'!$C$18=3),'CBA - BIM level 1'!AP29,IF(AND('Tool interface'!$C$19=3,'Tool interface'!$C$18=4),'CBA - BIM level 1'!AO29,IF(AND('Tool interface'!$C$19=3,'Tool interface'!$C$18=5),AN29,IF(AND('Tool interface'!$C$19=3,'Tool interface'!$C$18=6),AM29,IF(AND('Tool interface'!$C$19=3,'Tool interface'!$C$18=7),AL29,IF(AND('Tool interface'!$C$19=3,'Tool interface'!$C$18=8),AK29,IF(AND('Tool interface'!$C$19=3,'Tool interface'!$C$18=9),AJ29,IF(AND('Tool interface'!$C$19=3,'Tool interface'!$C$18=10),AI29,IF(AND('Tool interface'!$C$19=2,'Tool interface'!$C$18=1),'CBA - BIM level 1'!AS29,IF(AND('Tool interface'!$C$19=2,'Tool interface'!$C$18=2),'CBA - BIM level 1'!AR29,IF(AND('Tool interface'!$C$19=2,'Tool interface'!$C$18=3),'CBA - BIM level 1'!AQ29,IF(AND('Tool interface'!$C$19=2,'Tool interface'!$C$18=4),'CBA - BIM level 1'!AP29,IF(AND('Tool interface'!$C$19=2,'Tool interface'!$C$18=5),'CBA - BIM level 1'!AO29,IF(AND('Tool interface'!$C$19=2,'Tool interface'!$C$18=6),AN29,IF(AND('Tool interface'!$C$19=2,'Tool interface'!$C$18=7),AM29,IF(AND('Tool interface'!$C$19=2,'Tool interface'!$C$18=8),AL29,IF(AND('Tool interface'!$C$19=2,'Tool interface'!$C$18=9),AK29,IF(AND('Tool interface'!$C$19=2,'Tool interface'!$C$18=10),AJ29,IF(AND('Tool interface'!$C$19=1,'Tool interface'!$C$18=1),'CBA - BIM level 1'!AT29,IF(AND('Tool interface'!$C$19=1,'Tool interface'!$C$18=2),'CBA - BIM level 1'!AS29,IF(AND('Tool interface'!$C$19=1,'Tool interface'!$C$18=3),'CBA - BIM level 1'!AR29,IF(AND('Tool interface'!$C$19=1,'Tool interface'!$C$18=4),'CBA - BIM level 1'!AQ29,IF(AND('Tool interface'!$C$19=1,'Tool interface'!$C$18=5),'CBA - BIM level 1'!AP29,IF(AND('Tool interface'!$C$19=1,'Tool interface'!$C$18=6),AO29,IF(AND('Tool interface'!$C$19=1,'Tool interface'!$C$18=7),AN29,IF(AND('Tool interface'!$C$19=1,'Tool interface'!$C$18=8),AM29,IF(AND('Tool interface'!$C$19=1,'Tool interface'!$C$18=9),AL29,IF(AND('Tool interface'!$C$19=1,'Tool interface'!$C$18=10),AK29,))))))))))))))))))))))))))))))))))))))))))))))))))</f>
        <v>0</v>
      </c>
      <c r="AH30" s="395">
        <f>+IF(AND('Tool interface'!$C$19=5,'Tool interface'!$C$18=1),'CBA - BIM level 1'!AQ29,IF(AND('Tool interface'!$C$19=5,'Tool interface'!$C$18=2),'CBA - BIM level 1'!AP29,IF(AND('Tool interface'!$C$19=5,'Tool interface'!$C$18=3),AO29,IF(AND('Tool interface'!$C$19=5,'Tool interface'!$C$18=4),AN29,IF(AND('Tool interface'!$C$19=5,'Tool interface'!$C$18=5),AM29,IF(AND('Tool interface'!$C$19=5,'Tool interface'!$C$18=6),AL29,IF(AND('Tool interface'!$C$19=5,'Tool interface'!$C$18=7),AK29,IF(AND('Tool interface'!$C$19=5,'Tool interface'!$C$18=8),AJ29,IF(AND('Tool interface'!$C$19=5,'Tool interface'!$C$18=9),AI29,IF(AND('Tool interface'!$C$19=5,'Tool interface'!$C$18=10),AH29,IF(AND('Tool interface'!$C$19=4,'Tool interface'!$C$18=1),'CBA - BIM level 1'!AR29,IF(AND('Tool interface'!$C$19=4,'Tool interface'!$C$18=2),'CBA - BIM level 1'!AQ29,IF(AND('Tool interface'!$C$19=4,'Tool interface'!$C$18=3),'CBA - BIM level 1'!AP29,IF(AND('Tool interface'!$C$19=4,'Tool interface'!$C$18=4),AO29,IF(AND('Tool interface'!$C$19=4,'Tool interface'!$C$18=5),AN29,IF(AND('Tool interface'!$C$19=4,'Tool interface'!$C$18=6),AM29,IF(AND('Tool interface'!$C$19=4,'Tool interface'!$C$18=7),AL29,IF(AND('Tool interface'!$C$19=4,'Tool interface'!$C$18=8),AK29,IF(AND('Tool interface'!$C$19=4,'Tool interface'!$C$18=9),AJ29,IF(AND('Tool interface'!$C$19=4,'Tool interface'!$C$18=10),AI29,IF(AND('Tool interface'!$C$19=3,'Tool interface'!$C$18=1),'CBA - BIM level 1'!AS29,IF(AND('Tool interface'!$C$19=3,'Tool interface'!$C$18=2),'CBA - BIM level 1'!AR29,IF(AND('Tool interface'!$C$19=3,'Tool interface'!$C$18=3),'CBA - BIM level 1'!AQ29,IF(AND('Tool interface'!$C$19=3,'Tool interface'!$C$18=4),'CBA - BIM level 1'!AP29,IF(AND('Tool interface'!$C$19=3,'Tool interface'!$C$18=5),AO29,IF(AND('Tool interface'!$C$19=3,'Tool interface'!$C$18=6),AN29,IF(AND('Tool interface'!$C$19=3,'Tool interface'!$C$18=7),AM29,IF(AND('Tool interface'!$C$19=3,'Tool interface'!$C$18=8),AL29,IF(AND('Tool interface'!$C$19=3,'Tool interface'!$C$18=9),AK29,IF(AND('Tool interface'!$C$19=3,'Tool interface'!$C$18=10),AJ29,IF(AND('Tool interface'!$C$19=2,'Tool interface'!$C$18=1),'CBA - BIM level 1'!AT29,IF(AND('Tool interface'!$C$19=2,'Tool interface'!$C$18=2),'CBA - BIM level 1'!AS29,IF(AND('Tool interface'!$C$19=2,'Tool interface'!$C$18=3),'CBA - BIM level 1'!AR29,IF(AND('Tool interface'!$C$19=2,'Tool interface'!$C$18=4),'CBA - BIM level 1'!AQ29,IF(AND('Tool interface'!$C$19=2,'Tool interface'!$C$18=5),'CBA - BIM level 1'!AP29,IF(AND('Tool interface'!$C$19=2,'Tool interface'!$C$18=6),AO29,IF(AND('Tool interface'!$C$19=2,'Tool interface'!$C$18=7),AN29,IF(AND('Tool interface'!$C$19=2,'Tool interface'!$C$18=8),AM29,IF(AND('Tool interface'!$C$19=2,'Tool interface'!$C$18=9),AL29,IF(AND('Tool interface'!$C$19=2,'Tool interface'!$C$18=10),AK29,IF(AND('Tool interface'!$C$19=1,'Tool interface'!$C$18=1),'CBA - BIM level 1'!AU29,IF(AND('Tool interface'!$C$19=1,'Tool interface'!$C$18=2),'CBA - BIM level 1'!AT29,IF(AND('Tool interface'!$C$19=1,'Tool interface'!$C$18=3),'CBA - BIM level 1'!AS29,IF(AND('Tool interface'!$C$19=1,'Tool interface'!$C$18=4),'CBA - BIM level 1'!AR29,IF(AND('Tool interface'!$C$19=1,'Tool interface'!$C$18=5),'CBA - BIM level 1'!AQ29,IF(AND('Tool interface'!$C$19=1,'Tool interface'!$C$18=6),AP29,IF(AND('Tool interface'!$C$19=1,'Tool interface'!$C$18=7),AO29,IF(AND('Tool interface'!$C$19=1,'Tool interface'!$C$18=8),AN29,IF(AND('Tool interface'!$C$19=1,'Tool interface'!$C$18=9),AM29,IF(AND('Tool interface'!$C$19=1,'Tool interface'!$C$18=10),AL29,))))))))))))))))))))))))))))))))))))))))))))))))))</f>
        <v>0</v>
      </c>
      <c r="AI30" s="395">
        <f>+IF(AND('Tool interface'!$C$19=5,'Tool interface'!$C$18=1),'CBA - BIM level 1'!AR29,IF(AND('Tool interface'!$C$19=5,'Tool interface'!$C$18=2),'CBA - BIM level 1'!AQ29,IF(AND('Tool interface'!$C$19=5,'Tool interface'!$C$18=3),AP29,IF(AND('Tool interface'!$C$19=5,'Tool interface'!$C$18=4),AO29,IF(AND('Tool interface'!$C$19=5,'Tool interface'!$C$18=5),AN29,IF(AND('Tool interface'!$C$19=5,'Tool interface'!$C$18=6),AM29,IF(AND('Tool interface'!$C$19=5,'Tool interface'!$C$18=7),AL29,IF(AND('Tool interface'!$C$19=5,'Tool interface'!$C$18=8),AK29,IF(AND('Tool interface'!$C$19=5,'Tool interface'!$C$18=9),AJ29,IF(AND('Tool interface'!$C$19=5,'Tool interface'!$C$18=10),AI29,IF(AND('Tool interface'!$C$19=4,'Tool interface'!$C$18=1),'CBA - BIM level 1'!AS29,IF(AND('Tool interface'!$C$19=4,'Tool interface'!$C$18=2),'CBA - BIM level 1'!AR29,IF(AND('Tool interface'!$C$19=4,'Tool interface'!$C$18=3),'CBA - BIM level 1'!AQ29,IF(AND('Tool interface'!$C$19=4,'Tool interface'!$C$18=4),AP29,IF(AND('Tool interface'!$C$19=4,'Tool interface'!$C$18=5),AO29,IF(AND('Tool interface'!$C$19=4,'Tool interface'!$C$18=6),AN29,IF(AND('Tool interface'!$C$19=4,'Tool interface'!$C$18=7),AM29,IF(AND('Tool interface'!$C$19=4,'Tool interface'!$C$18=8),AL29,IF(AND('Tool interface'!$C$19=4,'Tool interface'!$C$18=9),AK29,IF(AND('Tool interface'!$C$19=4,'Tool interface'!$C$18=10),AJ29,IF(AND('Tool interface'!$C$19=3,'Tool interface'!$C$18=1),'CBA - BIM level 1'!AT29,IF(AND('Tool interface'!$C$19=3,'Tool interface'!$C$18=2),'CBA - BIM level 1'!AS29,IF(AND('Tool interface'!$C$19=3,'Tool interface'!$C$18=3),'CBA - BIM level 1'!AR29,IF(AND('Tool interface'!$C$19=3,'Tool interface'!$C$18=4),'CBA - BIM level 1'!AQ29,IF(AND('Tool interface'!$C$19=3,'Tool interface'!$C$18=5),AP29,IF(AND('Tool interface'!$C$19=3,'Tool interface'!$C$18=6),AO29,IF(AND('Tool interface'!$C$19=3,'Tool interface'!$C$18=7),AN29,IF(AND('Tool interface'!$C$19=3,'Tool interface'!$C$18=8),AM29,IF(AND('Tool interface'!$C$19=3,'Tool interface'!$C$18=9),AL29,IF(AND('Tool interface'!$C$19=3,'Tool interface'!$C$18=10),AK29,IF(AND('Tool interface'!$C$19=2,'Tool interface'!$C$18=1),'CBA - BIM level 1'!AU29,IF(AND('Tool interface'!$C$19=2,'Tool interface'!$C$18=2),'CBA - BIM level 1'!AT29,IF(AND('Tool interface'!$C$19=2,'Tool interface'!$C$18=3),'CBA - BIM level 1'!AS29,IF(AND('Tool interface'!$C$19=2,'Tool interface'!$C$18=4),'CBA - BIM level 1'!AR29,IF(AND('Tool interface'!$C$19=2,'Tool interface'!$C$18=5),'CBA - BIM level 1'!AQ29,IF(AND('Tool interface'!$C$19=2,'Tool interface'!$C$18=6),AP29,IF(AND('Tool interface'!$C$19=2,'Tool interface'!$C$18=7),AO29,IF(AND('Tool interface'!$C$19=2,'Tool interface'!$C$18=8),AN29,IF(AND('Tool interface'!$C$19=2,'Tool interface'!$C$18=9),AM29,IF(AND('Tool interface'!$C$19=2,'Tool interface'!$C$18=10),AL29,IF(AND('Tool interface'!$C$19=1,'Tool interface'!$C$18=1),'CBA - BIM level 1'!AV29,IF(AND('Tool interface'!$C$19=1,'Tool interface'!$C$18=2),'CBA - BIM level 1'!AU29,IF(AND('Tool interface'!$C$19=1,'Tool interface'!$C$18=3),'CBA - BIM level 1'!AT29,IF(AND('Tool interface'!$C$19=1,'Tool interface'!$C$18=4),'CBA - BIM level 1'!AS29,IF(AND('Tool interface'!$C$19=1,'Tool interface'!$C$18=5),'CBA - BIM level 1'!AR29,IF(AND('Tool interface'!$C$19=1,'Tool interface'!$C$18=6),AQ29,IF(AND('Tool interface'!$C$19=1,'Tool interface'!$C$18=7),AP29,IF(AND('Tool interface'!$C$19=1,'Tool interface'!$C$18=8),AO29,IF(AND('Tool interface'!$C$19=1,'Tool interface'!$C$18=9),AN29,IF(AND('Tool interface'!$C$19=1,'Tool interface'!$C$18=10),AM29,))))))))))))))))))))))))))))))))))))))))))))))))))</f>
        <v>0</v>
      </c>
      <c r="AJ30" s="395">
        <f>+IF(AND('Tool interface'!$C$19=5,'Tool interface'!$C$18=1),'CBA - BIM level 1'!AS29,IF(AND('Tool interface'!$C$19=5,'Tool interface'!$C$18=2),'CBA - BIM level 1'!AR29,IF(AND('Tool interface'!$C$19=5,'Tool interface'!$C$18=3),AQ29,IF(AND('Tool interface'!$C$19=5,'Tool interface'!$C$18=4),AP29,IF(AND('Tool interface'!$C$19=5,'Tool interface'!$C$18=5),AO29,IF(AND('Tool interface'!$C$19=5,'Tool interface'!$C$18=6),AN29,IF(AND('Tool interface'!$C$19=5,'Tool interface'!$C$18=7),AM29,IF(AND('Tool interface'!$C$19=5,'Tool interface'!$C$18=8),AL29,IF(AND('Tool interface'!$C$19=5,'Tool interface'!$C$18=9),AK29,IF(AND('Tool interface'!$C$19=5,'Tool interface'!$C$18=10),AJ29,IF(AND('Tool interface'!$C$19=4,'Tool interface'!$C$18=1),'CBA - BIM level 1'!AT29,IF(AND('Tool interface'!$C$19=4,'Tool interface'!$C$18=2),'CBA - BIM level 1'!AS29,IF(AND('Tool interface'!$C$19=4,'Tool interface'!$C$18=3),'CBA - BIM level 1'!AR29,IF(AND('Tool interface'!$C$19=4,'Tool interface'!$C$18=4),AQ29,IF(AND('Tool interface'!$C$19=4,'Tool interface'!$C$18=5),AP29,IF(AND('Tool interface'!$C$19=4,'Tool interface'!$C$18=6),AO29,IF(AND('Tool interface'!$C$19=4,'Tool interface'!$C$18=7),AN29,IF(AND('Tool interface'!$C$19=4,'Tool interface'!$C$18=8),AM29,IF(AND('Tool interface'!$C$19=4,'Tool interface'!$C$18=9),AL29,IF(AND('Tool interface'!$C$19=4,'Tool interface'!$C$18=10),AK29,IF(AND('Tool interface'!$C$19=3,'Tool interface'!$C$18=1),'CBA - BIM level 1'!AU29,IF(AND('Tool interface'!$C$19=3,'Tool interface'!$C$18=2),'CBA - BIM level 1'!AT29,IF(AND('Tool interface'!$C$19=3,'Tool interface'!$C$18=3),'CBA - BIM level 1'!AS29,IF(AND('Tool interface'!$C$19=3,'Tool interface'!$C$18=4),'CBA - BIM level 1'!AR29,IF(AND('Tool interface'!$C$19=3,'Tool interface'!$C$18=5),AQ29,IF(AND('Tool interface'!$C$19=3,'Tool interface'!$C$18=6),AP29,IF(AND('Tool interface'!$C$19=3,'Tool interface'!$C$18=7),AO29,IF(AND('Tool interface'!$C$19=3,'Tool interface'!$C$18=8),AN29,IF(AND('Tool interface'!$C$19=3,'Tool interface'!$C$18=9),AM29,IF(AND('Tool interface'!$C$19=3,'Tool interface'!$C$18=10),AL29,IF(AND('Tool interface'!$C$19=2,'Tool interface'!$C$18=1),'CBA - BIM level 1'!AV29,IF(AND('Tool interface'!$C$19=2,'Tool interface'!$C$18=2),'CBA - BIM level 1'!AU29,IF(AND('Tool interface'!$C$19=2,'Tool interface'!$C$18=3),'CBA - BIM level 1'!AT29,IF(AND('Tool interface'!$C$19=2,'Tool interface'!$C$18=4),'CBA - BIM level 1'!AS29,IF(AND('Tool interface'!$C$19=2,'Tool interface'!$C$18=5),'CBA - BIM level 1'!AR29,IF(AND('Tool interface'!$C$19=2,'Tool interface'!$C$18=6),AQ29,IF(AND('Tool interface'!$C$19=2,'Tool interface'!$C$18=7),AP29,IF(AND('Tool interface'!$C$19=2,'Tool interface'!$C$18=8),AO29,IF(AND('Tool interface'!$C$19=2,'Tool interface'!$C$18=9),AN29,IF(AND('Tool interface'!$C$19=2,'Tool interface'!$C$18=10),AM29,IF(AND('Tool interface'!$C$19=1,'Tool interface'!$C$18=1),'CBA - BIM level 1'!AW29,IF(AND('Tool interface'!$C$19=1,'Tool interface'!$C$18=2),'CBA - BIM level 1'!AV29,IF(AND('Tool interface'!$C$19=1,'Tool interface'!$C$18=3),'CBA - BIM level 1'!AU29,IF(AND('Tool interface'!$C$19=1,'Tool interface'!$C$18=4),'CBA - BIM level 1'!AT29,IF(AND('Tool interface'!$C$19=1,'Tool interface'!$C$18=5),'CBA - BIM level 1'!AS29,IF(AND('Tool interface'!$C$19=1,'Tool interface'!$C$18=6),AR29,IF(AND('Tool interface'!$C$19=1,'Tool interface'!$C$18=7),AQ29,IF(AND('Tool interface'!$C$19=1,'Tool interface'!$C$18=8),AP29,IF(AND('Tool interface'!$C$19=1,'Tool interface'!$C$18=9),AO29,IF(AND('Tool interface'!$C$19=1,'Tool interface'!$C$18=10),AN29,))))))))))))))))))))))))))))))))))))))))))))))))))</f>
        <v>0</v>
      </c>
      <c r="AK30" s="395">
        <f>+IF(AND('Tool interface'!$C$19=5,'Tool interface'!$C$18=1),'CBA - BIM level 1'!AT29,IF(AND('Tool interface'!$C$19=5,'Tool interface'!$C$18=2),'CBA - BIM level 1'!AS29,IF(AND('Tool interface'!$C$19=5,'Tool interface'!$C$18=3),AR29,IF(AND('Tool interface'!$C$19=5,'Tool interface'!$C$18=4),AQ29,IF(AND('Tool interface'!$C$19=5,'Tool interface'!$C$18=5),AP29,IF(AND('Tool interface'!$C$19=5,'Tool interface'!$C$18=6),AO29,IF(AND('Tool interface'!$C$19=5,'Tool interface'!$C$18=7),AN29,IF(AND('Tool interface'!$C$19=5,'Tool interface'!$C$18=8),AM29,IF(AND('Tool interface'!$C$19=5,'Tool interface'!$C$18=9),AL29,IF(AND('Tool interface'!$C$19=5,'Tool interface'!$C$18=10),AK29,IF(AND('Tool interface'!$C$19=4,'Tool interface'!$C$18=1),'CBA - BIM level 1'!AU29,IF(AND('Tool interface'!$C$19=4,'Tool interface'!$C$18=2),'CBA - BIM level 1'!AT29,IF(AND('Tool interface'!$C$19=4,'Tool interface'!$C$18=3),'CBA - BIM level 1'!AS29,IF(AND('Tool interface'!$C$19=4,'Tool interface'!$C$18=4),AR29,IF(AND('Tool interface'!$C$19=4,'Tool interface'!$C$18=5),AQ29,IF(AND('Tool interface'!$C$19=4,'Tool interface'!$C$18=6),AP29,IF(AND('Tool interface'!$C$19=4,'Tool interface'!$C$18=7),AO29,IF(AND('Tool interface'!$C$19=4,'Tool interface'!$C$18=8),AN29,IF(AND('Tool interface'!$C$19=4,'Tool interface'!$C$18=9),AM29,IF(AND('Tool interface'!$C$19=4,'Tool interface'!$C$18=10),AL29,IF(AND('Tool interface'!$C$19=3,'Tool interface'!$C$18=1),'CBA - BIM level 1'!AV29,IF(AND('Tool interface'!$C$19=3,'Tool interface'!$C$18=2),'CBA - BIM level 1'!AU29,IF(AND('Tool interface'!$C$19=3,'Tool interface'!$C$18=3),'CBA - BIM level 1'!AT29,IF(AND('Tool interface'!$C$19=3,'Tool interface'!$C$18=4),'CBA - BIM level 1'!AS29,IF(AND('Tool interface'!$C$19=3,'Tool interface'!$C$18=5),AR29,IF(AND('Tool interface'!$C$19=3,'Tool interface'!$C$18=6),AQ29,IF(AND('Tool interface'!$C$19=3,'Tool interface'!$C$18=7),AP29,IF(AND('Tool interface'!$C$19=3,'Tool interface'!$C$18=8),AO29,IF(AND('Tool interface'!$C$19=3,'Tool interface'!$C$18=9),AN29,IF(AND('Tool interface'!$C$19=3,'Tool interface'!$C$18=10),AM29,IF(AND('Tool interface'!$C$19=2,'Tool interface'!$C$18=1),'CBA - BIM level 1'!AW29,IF(AND('Tool interface'!$C$19=2,'Tool interface'!$C$18=2),'CBA - BIM level 1'!AV29,IF(AND('Tool interface'!$C$19=2,'Tool interface'!$C$18=3),'CBA - BIM level 1'!AU29,IF(AND('Tool interface'!$C$19=2,'Tool interface'!$C$18=4),'CBA - BIM level 1'!AT29,IF(AND('Tool interface'!$C$19=2,'Tool interface'!$C$18=5),'CBA - BIM level 1'!AS29,IF(AND('Tool interface'!$C$19=2,'Tool interface'!$C$18=6),AR29,IF(AND('Tool interface'!$C$19=2,'Tool interface'!$C$18=7),AQ29,IF(AND('Tool interface'!$C$19=2,'Tool interface'!$C$18=8),AP29,IF(AND('Tool interface'!$C$19=2,'Tool interface'!$C$18=9),AO29,IF(AND('Tool interface'!$C$19=2,'Tool interface'!$C$18=10),AN29,IF(AND('Tool interface'!$C$19=1,'Tool interface'!$C$18=1),'CBA - BIM level 1'!AX29,IF(AND('Tool interface'!$C$19=1,'Tool interface'!$C$18=2),'CBA - BIM level 1'!AW29,IF(AND('Tool interface'!$C$19=1,'Tool interface'!$C$18=3),'CBA - BIM level 1'!AV29,IF(AND('Tool interface'!$C$19=1,'Tool interface'!$C$18=4),'CBA - BIM level 1'!AU29,IF(AND('Tool interface'!$C$19=1,'Tool interface'!$C$18=5),'CBA - BIM level 1'!AT29,IF(AND('Tool interface'!$C$19=1,'Tool interface'!$C$18=6),AS29,IF(AND('Tool interface'!$C$19=1,'Tool interface'!$C$18=7),AR29,IF(AND('Tool interface'!$C$19=1,'Tool interface'!$C$18=8),AQ29,IF(AND('Tool interface'!$C$19=1,'Tool interface'!$C$18=9),AP29,IF(AND('Tool interface'!$C$19=1,'Tool interface'!$C$18=10),AO29,))))))))))))))))))))))))))))))))))))))))))))))))))</f>
        <v>0</v>
      </c>
      <c r="AL30" s="247"/>
      <c r="AM30" s="247"/>
      <c r="AN30" s="247"/>
      <c r="AO30" s="247"/>
      <c r="AP30" s="247"/>
    </row>
    <row r="31" spans="1:42" ht="15" thickBot="1" x14ac:dyDescent="0.4">
      <c r="A31" s="247"/>
      <c r="B31" s="341" t="s">
        <v>446</v>
      </c>
      <c r="C31" s="396">
        <f>+C15-C28</f>
        <v>0</v>
      </c>
      <c r="D31" s="396">
        <f t="shared" ref="D31:AK31" si="9">+D15-D28</f>
        <v>0</v>
      </c>
      <c r="E31" s="396">
        <f t="shared" si="9"/>
        <v>0</v>
      </c>
      <c r="F31" s="396">
        <f t="shared" si="9"/>
        <v>0</v>
      </c>
      <c r="G31" s="396">
        <f t="shared" si="9"/>
        <v>0</v>
      </c>
      <c r="H31" s="396">
        <f t="shared" si="9"/>
        <v>0</v>
      </c>
      <c r="I31" s="396">
        <f t="shared" si="9"/>
        <v>0</v>
      </c>
      <c r="J31" s="396">
        <f t="shared" si="9"/>
        <v>0</v>
      </c>
      <c r="K31" s="396">
        <f t="shared" si="9"/>
        <v>0</v>
      </c>
      <c r="L31" s="396">
        <f t="shared" si="9"/>
        <v>0</v>
      </c>
      <c r="M31" s="396">
        <f t="shared" si="9"/>
        <v>0</v>
      </c>
      <c r="N31" s="396">
        <f t="shared" si="9"/>
        <v>0</v>
      </c>
      <c r="O31" s="396">
        <f t="shared" si="9"/>
        <v>0</v>
      </c>
      <c r="P31" s="396">
        <f t="shared" si="9"/>
        <v>0</v>
      </c>
      <c r="Q31" s="396">
        <f t="shared" si="9"/>
        <v>0</v>
      </c>
      <c r="R31" s="396">
        <f t="shared" si="9"/>
        <v>0</v>
      </c>
      <c r="S31" s="396">
        <f t="shared" si="9"/>
        <v>0</v>
      </c>
      <c r="T31" s="396">
        <f t="shared" si="9"/>
        <v>0</v>
      </c>
      <c r="U31" s="396">
        <f t="shared" si="9"/>
        <v>0</v>
      </c>
      <c r="V31" s="396">
        <f t="shared" si="9"/>
        <v>0</v>
      </c>
      <c r="W31" s="396">
        <f t="shared" si="9"/>
        <v>0</v>
      </c>
      <c r="X31" s="396">
        <f t="shared" si="9"/>
        <v>0</v>
      </c>
      <c r="Y31" s="396">
        <f t="shared" si="9"/>
        <v>0</v>
      </c>
      <c r="Z31" s="396">
        <f t="shared" si="9"/>
        <v>0</v>
      </c>
      <c r="AA31" s="396">
        <f t="shared" si="9"/>
        <v>0</v>
      </c>
      <c r="AB31" s="396">
        <f t="shared" si="9"/>
        <v>0</v>
      </c>
      <c r="AC31" s="396">
        <f t="shared" si="9"/>
        <v>0</v>
      </c>
      <c r="AD31" s="396">
        <f t="shared" si="9"/>
        <v>0</v>
      </c>
      <c r="AE31" s="396">
        <f t="shared" si="9"/>
        <v>0</v>
      </c>
      <c r="AF31" s="396">
        <f t="shared" si="9"/>
        <v>0</v>
      </c>
      <c r="AG31" s="396">
        <f t="shared" si="9"/>
        <v>0</v>
      </c>
      <c r="AH31" s="396">
        <f t="shared" si="9"/>
        <v>0</v>
      </c>
      <c r="AI31" s="396">
        <f t="shared" si="9"/>
        <v>0</v>
      </c>
      <c r="AJ31" s="396">
        <f t="shared" si="9"/>
        <v>0</v>
      </c>
      <c r="AK31" s="396">
        <f t="shared" si="9"/>
        <v>0</v>
      </c>
      <c r="AL31" s="247"/>
      <c r="AM31" s="247"/>
      <c r="AN31" s="247"/>
      <c r="AO31" s="247"/>
      <c r="AP31" s="247"/>
    </row>
    <row r="32" spans="1:42" ht="15" thickBot="1" x14ac:dyDescent="0.4">
      <c r="A32" s="268"/>
      <c r="B32" s="380"/>
      <c r="C32" s="381"/>
      <c r="D32" s="381"/>
      <c r="E32" s="381"/>
      <c r="F32" s="381"/>
      <c r="G32" s="381"/>
      <c r="H32" s="382"/>
      <c r="I32" s="381"/>
      <c r="J32" s="381"/>
      <c r="K32" s="381"/>
      <c r="L32" s="383"/>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47"/>
      <c r="AM32" s="247"/>
      <c r="AN32" s="247"/>
      <c r="AO32" s="247"/>
      <c r="AP32" s="247"/>
    </row>
    <row r="33" spans="1:42" ht="15" thickBot="1" x14ac:dyDescent="0.4">
      <c r="A33" s="247"/>
      <c r="B33" s="384" t="s">
        <v>448</v>
      </c>
      <c r="C33" s="398" t="str">
        <f t="shared" ref="C33:AK33" si="10">IF(C31&lt;&gt;0,C31,"")</f>
        <v/>
      </c>
      <c r="D33" s="398" t="str">
        <f t="shared" si="10"/>
        <v/>
      </c>
      <c r="E33" s="398" t="str">
        <f t="shared" si="10"/>
        <v/>
      </c>
      <c r="F33" s="398" t="str">
        <f t="shared" si="10"/>
        <v/>
      </c>
      <c r="G33" s="398" t="str">
        <f t="shared" si="10"/>
        <v/>
      </c>
      <c r="H33" s="398" t="str">
        <f t="shared" si="10"/>
        <v/>
      </c>
      <c r="I33" s="398" t="str">
        <f t="shared" si="10"/>
        <v/>
      </c>
      <c r="J33" s="398" t="str">
        <f t="shared" si="10"/>
        <v/>
      </c>
      <c r="K33" s="398" t="str">
        <f t="shared" si="10"/>
        <v/>
      </c>
      <c r="L33" s="398" t="str">
        <f t="shared" si="10"/>
        <v/>
      </c>
      <c r="M33" s="398" t="str">
        <f t="shared" si="10"/>
        <v/>
      </c>
      <c r="N33" s="398" t="str">
        <f t="shared" si="10"/>
        <v/>
      </c>
      <c r="O33" s="398" t="str">
        <f t="shared" si="10"/>
        <v/>
      </c>
      <c r="P33" s="398" t="str">
        <f t="shared" si="10"/>
        <v/>
      </c>
      <c r="Q33" s="398" t="str">
        <f t="shared" si="10"/>
        <v/>
      </c>
      <c r="R33" s="398" t="str">
        <f t="shared" si="10"/>
        <v/>
      </c>
      <c r="S33" s="398" t="str">
        <f t="shared" si="10"/>
        <v/>
      </c>
      <c r="T33" s="398" t="str">
        <f t="shared" si="10"/>
        <v/>
      </c>
      <c r="U33" s="398" t="str">
        <f t="shared" si="10"/>
        <v/>
      </c>
      <c r="V33" s="398" t="str">
        <f t="shared" si="10"/>
        <v/>
      </c>
      <c r="W33" s="398" t="str">
        <f t="shared" si="10"/>
        <v/>
      </c>
      <c r="X33" s="398" t="str">
        <f t="shared" si="10"/>
        <v/>
      </c>
      <c r="Y33" s="398" t="str">
        <f t="shared" si="10"/>
        <v/>
      </c>
      <c r="Z33" s="398" t="str">
        <f t="shared" si="10"/>
        <v/>
      </c>
      <c r="AA33" s="398" t="str">
        <f t="shared" si="10"/>
        <v/>
      </c>
      <c r="AB33" s="398" t="str">
        <f t="shared" si="10"/>
        <v/>
      </c>
      <c r="AC33" s="398" t="str">
        <f t="shared" si="10"/>
        <v/>
      </c>
      <c r="AD33" s="398" t="str">
        <f t="shared" si="10"/>
        <v/>
      </c>
      <c r="AE33" s="398" t="str">
        <f t="shared" si="10"/>
        <v/>
      </c>
      <c r="AF33" s="398" t="str">
        <f t="shared" si="10"/>
        <v/>
      </c>
      <c r="AG33" s="398" t="str">
        <f t="shared" si="10"/>
        <v/>
      </c>
      <c r="AH33" s="398" t="str">
        <f t="shared" si="10"/>
        <v/>
      </c>
      <c r="AI33" s="398" t="str">
        <f t="shared" si="10"/>
        <v/>
      </c>
      <c r="AJ33" s="398" t="str">
        <f t="shared" si="10"/>
        <v/>
      </c>
      <c r="AK33" s="398" t="str">
        <f t="shared" si="10"/>
        <v/>
      </c>
      <c r="AL33" s="247"/>
      <c r="AM33" s="247"/>
      <c r="AN33" s="247"/>
      <c r="AO33" s="247"/>
      <c r="AP33" s="247"/>
    </row>
    <row r="34" spans="1:42" ht="15" thickBot="1" x14ac:dyDescent="0.4">
      <c r="A34" s="247"/>
      <c r="B34" s="273"/>
      <c r="C34" s="268"/>
      <c r="D34" s="268"/>
      <c r="E34" s="268"/>
      <c r="F34" s="268"/>
      <c r="G34" s="268"/>
      <c r="H34" s="268"/>
      <c r="I34" s="268"/>
      <c r="J34" s="268"/>
      <c r="K34" s="268"/>
      <c r="L34" s="268"/>
      <c r="M34" s="272"/>
      <c r="N34" s="268"/>
      <c r="O34" s="268"/>
      <c r="P34" s="268"/>
      <c r="Q34" s="268"/>
      <c r="R34" s="268"/>
      <c r="S34" s="268"/>
      <c r="T34" s="268"/>
      <c r="U34" s="268"/>
      <c r="V34" s="268"/>
      <c r="W34" s="268"/>
      <c r="X34" s="268"/>
      <c r="Y34" s="268"/>
      <c r="Z34" s="268"/>
      <c r="AA34" s="268"/>
      <c r="AB34" s="268"/>
      <c r="AC34" s="268"/>
      <c r="AD34" s="268"/>
      <c r="AE34" s="268"/>
      <c r="AF34" s="268"/>
      <c r="AG34" s="268"/>
      <c r="AH34" s="268"/>
      <c r="AI34" s="268"/>
      <c r="AJ34" s="268"/>
      <c r="AK34" s="273"/>
      <c r="AL34" s="247"/>
      <c r="AM34" s="247"/>
      <c r="AN34" s="247"/>
      <c r="AO34" s="247"/>
      <c r="AP34" s="247"/>
    </row>
    <row r="35" spans="1:42" ht="15" thickBot="1" x14ac:dyDescent="0.4">
      <c r="A35" s="247"/>
      <c r="B35" s="332" t="s">
        <v>448</v>
      </c>
      <c r="C35" s="397">
        <f>IF(C33&lt;&gt;"",C33,)</f>
        <v>0</v>
      </c>
      <c r="D35" s="397" t="str">
        <f>IF(D33&lt;&gt;"",D33,H33)</f>
        <v/>
      </c>
      <c r="E35" s="397">
        <f>+IF(E33&lt;&gt;"",E33,IF('Tool interface'!$C$19=2,'CBA - BIM level 1'!$H$33,IF(AND('Tool interface'!C19=1,'Tool interface'!C18=1),'CBA - BIM level 1'!R33,IF(AND('Tool interface'!C19=1,'Tool interface'!C18&gt;1),$I$33,))))</f>
        <v>0</v>
      </c>
      <c r="F35" s="397">
        <f>IF(F33&lt;&gt;"",F33,IF('Tool interface'!$C$19=3,'CBA - BIM level 1'!$H$33,IF(AND('Tool interface'!$C$19=2,'Tool interface'!$C$18=1),$R$33,IF(AND('Tool interface'!$C$19=2,'Tool interface'!$C$18&gt;1),$I$33,IF(AND('Tool interface'!$C$19=1,'Tool interface'!$C$18=1),$S$33,IF(AND('Tool interface'!$C$19=1,'Tool interface'!$C$18=2),$R$33,IF(AND('Tool interface'!$C$19=1,'Tool interface'!$C$18&gt;2),$J$33,)))))))</f>
        <v>0</v>
      </c>
      <c r="G35" s="397">
        <f>IF(G33&lt;&gt;"",G33,IF('Tool interface'!$C$19=4,$H$33,IF(AND('Tool interface'!$C$19=3,'Tool interface'!$C$18=1),$R$33,IF(AND('Tool interface'!$C$19=3,'Tool interface'!$C$18&gt;1),$I$33,IF(AND('Tool interface'!$C$19=2,'Tool interface'!$C$18=1),$S$33,IF(AND('Tool interface'!$C$19=2,'Tool interface'!$C$18=2),$R$33,IF(AND('Tool interface'!$C$19=2,'Tool interface'!$C$18&gt;=3),$J$33,IF(AND('Tool interface'!$C$19=1,'Tool interface'!$C$18=1),$T$33,IF(AND('Tool interface'!$C$19=1,'Tool interface'!$C$18=2),$S$33,IF(AND('Tool interface'!$C$19=1,'Tool interface'!$C$18=3),$R$33,IF(AND('Tool interface'!$C$19=1,'Tool interface'!$C$18&gt;3),$K$33,)))))))))))</f>
        <v>0</v>
      </c>
      <c r="H35" s="397">
        <f>+IF('Tool interface'!$C$19=5,'CBA - BIM level 1'!$H$33,IF(AND('Tool interface'!$C$19=4,'Tool interface'!$C$18=1),'CBA - BIM level 1'!$R$33,IF(AND('Tool interface'!$C$19=4,'Tool interface'!$C$18&gt;1),'CBA - BIM level 1'!$I$33,IF(AND('Tool interface'!$C$19=3,'Tool interface'!$C$18=1),'CBA - BIM level 1'!$S$33,IF(AND('Tool interface'!$C$19=3,'Tool interface'!$C$18=2),'CBA - BIM level 1'!$R$33,IF(AND('Tool interface'!$C$19=3,'Tool interface'!$C$18&gt;=3),'CBA - BIM level 1'!$J$33,IF(AND('Tool interface'!$C$19=2,'Tool interface'!$C$18=1),'CBA - BIM level 1'!$T$33,IF(AND('Tool interface'!$C$19=2,'Tool interface'!$C$18=2),'CBA - BIM level 1'!$S$33,IF(AND('Tool interface'!$C$19=2,'Tool interface'!$C$18=3),'CBA - BIM level 1'!$R$33,IF(AND('Tool interface'!$C$19=2,'Tool interface'!$C$18&gt;3),'CBA - BIM level 1'!$K$33,IF(AND('Tool interface'!$C$19=1,'Tool interface'!$C$18=1),'CBA - BIM level 1'!$U$33,IF(AND('Tool interface'!$C$19=1,'Tool interface'!$C$18=2),'CBA - BIM level 1'!$T$33,IF(AND('Tool interface'!$C$19=1,'Tool interface'!$C$18=3),'CBA - BIM level 1'!$S$33,IF(AND('Tool interface'!$C$19=1,'Tool interface'!$C$18=4),'CBA - BIM level 1'!$R$33,IF(AND('Tool interface'!$C$19=1,'Tool interface'!$C$18&gt;4),'CBA - BIM level 1'!$L$33,)))))))))))))))</f>
        <v>0</v>
      </c>
      <c r="I35" s="397">
        <f>+IF(AND('Tool interface'!$C$19=5,'Tool interface'!$C$18=1),'CBA - BIM level 1'!$R$33,IF(AND('Tool interface'!$C$19=5,'Tool interface'!$C$18&gt;=2),'CBA - BIM level 1'!$I$33,IF(AND('Tool interface'!$C$19=4,'Tool interface'!$C$18=1),'CBA - BIM level 1'!$S$33,IF(AND('Tool interface'!$C$19=4,'Tool interface'!$C$18=2),'CBA - BIM level 1'!$R$33,IF(AND('Tool interface'!$C$19=4,'Tool interface'!$C$18&gt;=3),'CBA - BIM level 1'!$J$33,IF(AND('Tool interface'!$C$19=3,'Tool interface'!$C$18=1),'CBA - BIM level 1'!$T$33,IF(AND('Tool interface'!$C$19=3,'Tool interface'!$C$18=2),'CBA - BIM level 1'!$S$33,IF(AND('Tool interface'!$C$19=3,'Tool interface'!$C$18=3),'CBA - BIM level 1'!$R$33,IF(AND('Tool interface'!$C$19=3,'Tool interface'!$C$18&gt;=4),'CBA - BIM level 1'!$K$33,IF(AND('Tool interface'!$C$19=2,'Tool interface'!$C$18=1),'CBA - BIM level 1'!$U$33,IF(AND('Tool interface'!$C$19=2,'Tool interface'!$C$18=2),'CBA - BIM level 1'!$T$33,IF(AND('Tool interface'!$C$19=2,'Tool interface'!$C$18=3),'CBA - BIM level 1'!$S$33,IF(AND('Tool interface'!$C$19=2,'Tool interface'!$C$18=4),'CBA - BIM level 1'!$R$33,IF(AND('Tool interface'!$C$19=2,'Tool interface'!$C$18&gt;=5),'CBA - BIM level 1'!$L$33,IF(AND('Tool interface'!$C$19=1,'Tool interface'!$C$18=1),'CBA - BIM level 1'!$V$33,IF(AND('Tool interface'!$C$19=1,'Tool interface'!$C$18=2),'CBA - BIM level 1'!$U$33,IF(AND('Tool interface'!$C$19=1,'Tool interface'!$C$18=3),'CBA - BIM level 1'!$T$33,IF(AND('Tool interface'!$C$19=1,'Tool interface'!$C$18=4),'CBA - BIM level 1'!$S$33,IF(AND('Tool interface'!$C$19=1,'Tool interface'!$C$18=5),'CBA - BIM level 1'!$R$33,IF(AND('Tool interface'!$C$19=1,'Tool interface'!$C$18&gt;=6),'CBA - BIM level 1'!$M$33,))))))))))))))))))))</f>
        <v>0</v>
      </c>
      <c r="J35" s="397">
        <f>+IF(AND('Tool interface'!$C$19=5,'Tool interface'!$C$18=1),'CBA - BIM level 1'!S33,IF(AND('Tool interface'!$C$19=5,'Tool interface'!$C$18=2),'CBA - BIM level 1'!R33,IF(AND('Tool interface'!$C$19=5,'Tool interface'!$C$18&gt;=3),J33,IF(AND('Tool interface'!$C$19=4,'Tool interface'!$C$18=1),'CBA - BIM level 1'!T33,IF(AND('Tool interface'!$C$19=4,'Tool interface'!$C$18=2),'CBA - BIM level 1'!S33,IF(AND('Tool interface'!$C$19=4,'Tool interface'!$C$18=3),'CBA - BIM level 1'!R33,IF(AND('Tool interface'!$C$19=4,'Tool interface'!$C$18&gt;=4),K33,IF(AND('Tool interface'!$C$19=3,'Tool interface'!$C$18=1),'CBA - BIM level 1'!U33,IF(AND('Tool interface'!$C$19=3,'Tool interface'!$C$18=2),'CBA - BIM level 1'!T33,IF(AND('Tool interface'!$C$19=3,'Tool interface'!$C$18=3),'CBA - BIM level 1'!S33,IF(AND('Tool interface'!$C$19=3,'Tool interface'!$C$18=4),'CBA - BIM level 1'!R33,IF(AND('Tool interface'!$C$19=3,'Tool interface'!$C$18&gt;=5),L33,IF(AND('Tool interface'!$C$19=2,'Tool interface'!$C$18=1),'CBA - BIM level 1'!V33,IF(AND('Tool interface'!$C$19=2,'Tool interface'!$C$18=2),'CBA - BIM level 1'!U33,IF(AND('Tool interface'!$C$19=2,'Tool interface'!$C$18=3),'CBA - BIM level 1'!T33,IF(AND('Tool interface'!$C$19=2,'Tool interface'!$C$18=4),'CBA - BIM level 1'!S33,IF(AND('Tool interface'!$C$19=2,'Tool interface'!$C$18=5),'CBA - BIM level 1'!R33,IF(AND('Tool interface'!$C$19=2,'Tool interface'!$C$18&gt;=6),M33,IF(AND('Tool interface'!$C$19=1,'Tool interface'!$C$18=1),'CBA - BIM level 1'!W33,IF(AND('Tool interface'!$C$19=1,'Tool interface'!$C$18=2),'CBA - BIM level 1'!V33,IF(AND('Tool interface'!$C$19=1,'Tool interface'!$C$18=3),'CBA - BIM level 1'!U33,IF(AND('Tool interface'!$C$19=1,'Tool interface'!$C$18=4),'CBA - BIM level 1'!T33,IF(AND('Tool interface'!$C$19=1,'Tool interface'!$C$18=5),'CBA - BIM level 1'!S33,IF(AND('Tool interface'!$C$19=1,'Tool interface'!$C$18=6),R33,IF(AND('Tool interface'!$C$19=1,'Tool interface'!$C$18&gt;=7),N33,)))))))))))))))))))))))))</f>
        <v>0</v>
      </c>
      <c r="K35" s="397">
        <f>+IF(AND('Tool interface'!$C$19=5,'Tool interface'!$C$18=1),'CBA - BIM level 1'!T33,IF(AND('Tool interface'!$C$19=5,'Tool interface'!$C$18=2),'CBA - BIM level 1'!S33,IF(AND('Tool interface'!$C$19=5,'Tool interface'!$C$18=3),R33,IF(AND('Tool interface'!$C$19=5,'Tool interface'!$C$18&gt;=4),K33,IF(AND('Tool interface'!$C$19=4,'Tool interface'!$C$18=1),'CBA - BIM level 1'!U33,IF(AND('Tool interface'!$C$19=4,'Tool interface'!$C$18=2),'CBA - BIM level 1'!T33,IF(AND('Tool interface'!$C$19=4,'Tool interface'!$C$18=3),'CBA - BIM level 1'!S33,IF(AND('Tool interface'!$C$19=4,'Tool interface'!$C$18=4),R33,IF(AND('Tool interface'!$C$19=4,'Tool interface'!$C$18&gt;=5),L$33,IF(AND('Tool interface'!$C$19=3,'Tool interface'!$C$18=1),'CBA - BIM level 1'!V33,IF(AND('Tool interface'!$C$19=3,'Tool interface'!$C$18=2),'CBA - BIM level 1'!U33,IF(AND('Tool interface'!$C$19=3,'Tool interface'!$C$18=3),'CBA - BIM level 1'!T33,IF(AND('Tool interface'!$C$19=3,'Tool interface'!$C$18=4),'CBA - BIM level 1'!S33,IF(AND('Tool interface'!$C$19=3,'Tool interface'!$C$18=5),R33,IF(AND('Tool interface'!$C$19=3,'Tool interface'!$C$18&gt;=6),M33,IF(AND('Tool interface'!$C$19=2,'Tool interface'!$C$18=1),'CBA - BIM level 1'!W33,IF(AND('Tool interface'!$C$19=2,'Tool interface'!$C$18=2),'CBA - BIM level 1'!V33,IF(AND('Tool interface'!$C$19=2,'Tool interface'!$C$18=3),'CBA - BIM level 1'!U33,IF(AND('Tool interface'!$C$19=2,'Tool interface'!$C$18=4),'CBA - BIM level 1'!T33,IF(AND('Tool interface'!$C$19=2,'Tool interface'!$C$18=5),'CBA - BIM level 1'!S33,IF(AND('Tool interface'!$C$19=2,'Tool interface'!$C$18=6),R33,IF(AND('Tool interface'!$C$19=2,'Tool interface'!$C$18&gt;=7),N33,IF(AND('Tool interface'!$C$19=1,'Tool interface'!$C$18=1),'CBA - BIM level 1'!X33,IF(AND('Tool interface'!$C$19=1,'Tool interface'!$C$18=2),'CBA - BIM level 1'!W33,IF(AND('Tool interface'!$C$19=1,'Tool interface'!$C$18=3),'CBA - BIM level 1'!V33,IF(AND('Tool interface'!$C$19=1,'Tool interface'!$C$18=4),'CBA - BIM level 1'!U33,IF(AND('Tool interface'!$C$19=1,'Tool interface'!$C$18=5),'CBA - BIM level 1'!T33,IF(AND('Tool interface'!$C$19=1,'Tool interface'!$C$18=6),S33,IF(AND('Tool interface'!$C$19=1,'Tool interface'!$C$18=7),R33,IF(AND('Tool interface'!$C$19=1,'Tool interface'!$C$18&gt;=8),O33,))))))))))))))))))))))))))))))</f>
        <v>0</v>
      </c>
      <c r="L35" s="397">
        <f>+IF(AND('Tool interface'!$C$19=5,'Tool interface'!$C$18=1),'CBA - BIM level 1'!U33,IF(AND('Tool interface'!$C$19=5,'Tool interface'!$C$18=2),'CBA - BIM level 1'!T33,IF(AND('Tool interface'!$C$19=5,'Tool interface'!$C$18=3),S33,IF(AND('Tool interface'!$C$19=5,'Tool interface'!$C$18=4),R33,IF(AND('Tool interface'!$C$19=5,'Tool interface'!$C$18&gt;=5),L33,IF(AND('Tool interface'!$C$19=4,'Tool interface'!$C$18=1),'CBA - BIM level 1'!V33,IF(AND('Tool interface'!$C$19=4,'Tool interface'!$C$18=2),'CBA - BIM level 1'!U33,IF(AND('Tool interface'!$C$19=4,'Tool interface'!$C$18=3),'CBA - BIM level 1'!T33,IF(AND('Tool interface'!$C$19=4,'Tool interface'!$C$18=4),S33,IF(AND('Tool interface'!$C$19=4,'Tool interface'!$C$18=5),R33,IF(AND('Tool interface'!$C$19=4,'Tool interface'!$C$18&gt;=6),M33,IF(AND('Tool interface'!$C$19=3,'Tool interface'!$C$18=1),'CBA - BIM level 1'!W33,IF(AND('Tool interface'!$C$19=3,'Tool interface'!$C$18=2),'CBA - BIM level 1'!V33,IF(AND('Tool interface'!$C$19=3,'Tool interface'!$C$18=3),'CBA - BIM level 1'!U33,IF(AND('Tool interface'!$C$19=3,'Tool interface'!$C$18=4),'CBA - BIM level 1'!T33,IF(AND('Tool interface'!$C$19=3,'Tool interface'!$C$18=5),S33,IF(AND('Tool interface'!$C$19=3,'Tool interface'!$C$18=6),R33,IF(AND('Tool interface'!$C$19=3,'Tool interface'!$C$18&gt;=7),N33,IF(AND('Tool interface'!$C$19=2,'Tool interface'!$C$18=1),'CBA - BIM level 1'!X33,IF(AND('Tool interface'!$C$19=2,'Tool interface'!$C$18=2),'CBA - BIM level 1'!W33,IF(AND('Tool interface'!$C$19=2,'Tool interface'!$C$18=3),'CBA - BIM level 1'!V33,IF(AND('Tool interface'!$C$19=2,'Tool interface'!$C$18=4),'CBA - BIM level 1'!U33,IF(AND('Tool interface'!$C$19=2,'Tool interface'!$C$18=5),'CBA - BIM level 1'!T33,IF(AND('Tool interface'!$C$19=2,'Tool interface'!$C$18=6),S33,IF(AND('Tool interface'!$C$19=2,'Tool interface'!$C$18=7),R33,IF(AND('Tool interface'!$C$19=2,'Tool interface'!$C$18&gt;=8),O33,IF(AND('Tool interface'!$C$19=1,'Tool interface'!$C$18=1),'CBA - BIM level 1'!Y33,IF(AND('Tool interface'!$C$19=1,'Tool interface'!$C$18=2),'CBA - BIM level 1'!X33,IF(AND('Tool interface'!$C$19=1,'Tool interface'!$C$18=3),'CBA - BIM level 1'!W33,IF(AND('Tool interface'!$C$19=1,'Tool interface'!$C$18=4),'CBA - BIM level 1'!V33,IF(AND('Tool interface'!$C$19=1,'Tool interface'!$C$18=5),'CBA - BIM level 1'!U33,IF(AND('Tool interface'!$C$19=1,'Tool interface'!$C$18=6),T33,IF(AND('Tool interface'!$C$19=1,'Tool interface'!$C$18=7),S33,IF(AND('Tool interface'!$C$19=1,'Tool interface'!$C$18=8),R33,IF(AND('Tool interface'!$C$19=1,'Tool interface'!$C$18&gt;=9),P33,)))))))))))))))))))))))))))))))))))</f>
        <v>0</v>
      </c>
      <c r="M35" s="397">
        <f>+IF(AND('Tool interface'!$C$19=5,'Tool interface'!$C$18=1),'CBA - BIM level 1'!V33,IF(AND('Tool interface'!$C$19=5,'Tool interface'!$C$18=2),'CBA - BIM level 1'!U33,IF(AND('Tool interface'!$C$19=5,'Tool interface'!$C$18=3),T33,IF(AND('Tool interface'!$C$19=5,'Tool interface'!$C$18=4),S33,IF(AND('Tool interface'!$C$19=5,'Tool interface'!$C$18=5),R33,IF(AND('Tool interface'!$C$19=5,'Tool interface'!$C$18&gt;=6),M33,IF(AND('Tool interface'!$C$19=4,'Tool interface'!$C$18=1),'CBA - BIM level 1'!W33,IF(AND('Tool interface'!$C$19=4,'Tool interface'!$C$18=2),'CBA - BIM level 1'!V33,IF(AND('Tool interface'!$C$19=4,'Tool interface'!$C$18=3),'CBA - BIM level 1'!U33,IF(AND('Tool interface'!$C$19=4,'Tool interface'!$C$18=4),T33,IF(AND('Tool interface'!$C$19=4,'Tool interface'!$C$18=5),S33,IF(AND('Tool interface'!$C$19=4,'Tool interface'!$C$18=6),R33,IF(AND('Tool interface'!$C$19=4,'Tool interface'!$C$18&gt;=7),N33,IF(AND('Tool interface'!$C$19=3,'Tool interface'!$C$18=1),'CBA - BIM level 1'!X33,IF(AND('Tool interface'!$C$19=3,'Tool interface'!$C$18=2),'CBA - BIM level 1'!W33,IF(AND('Tool interface'!$C$19=3,'Tool interface'!$C$18=3),'CBA - BIM level 1'!V33,IF(AND('Tool interface'!$C$19=3,'Tool interface'!$C$18=4),'CBA - BIM level 1'!U33,IF(AND('Tool interface'!$C$19=3,'Tool interface'!$C$18=5),T33,IF(AND('Tool interface'!$C$19=3,'Tool interface'!$C$18=6),S33,IF(AND('Tool interface'!$C$19=3,'Tool interface'!$C$18=7),R33,IF(AND('Tool interface'!$C$19=3,'Tool interface'!$C$18&gt;=8),O33,IF(AND('Tool interface'!$C$19=2,'Tool interface'!$C$18=1),'CBA - BIM level 1'!Y33,IF(AND('Tool interface'!$C$19=2,'Tool interface'!$C$18=2),'CBA - BIM level 1'!X33,IF(AND('Tool interface'!$C$19=2,'Tool interface'!$C$18=3),'CBA - BIM level 1'!W33,IF(AND('Tool interface'!$C$19=2,'Tool interface'!$C$18=4),'CBA - BIM level 1'!V33,IF(AND('Tool interface'!$C$19=2,'Tool interface'!$C$18=5),'CBA - BIM level 1'!U33,IF(AND('Tool interface'!$C$19=2,'Tool interface'!$C$18=6),T33,IF(AND('Tool interface'!$C$19=2,'Tool interface'!$C$18=7),S33,IF(AND('Tool interface'!$C$19=2,'Tool interface'!$C$18=8),R33,IF(AND('Tool interface'!$C$19=2,'Tool interface'!$C$18&gt;=9),P33,IF(AND('Tool interface'!$C$19=1,'Tool interface'!$C$18=1),'CBA - BIM level 1'!Z33,IF(AND('Tool interface'!$C$19=1,'Tool interface'!$C$18=2),'CBA - BIM level 1'!Y33,IF(AND('Tool interface'!$C$19=1,'Tool interface'!$C$18=3),'CBA - BIM level 1'!X33,IF(AND('Tool interface'!$C$19=1,'Tool interface'!$C$18=4),'CBA - BIM level 1'!W33,IF(AND('Tool interface'!$C$19=1,'Tool interface'!$C$18=5),'CBA - BIM level 1'!V33,IF(AND('Tool interface'!$C$19=1,'Tool interface'!$C$18=6),U33,IF(AND('Tool interface'!$C$19=1,'Tool interface'!$C$18=7),T33,IF(AND('Tool interface'!$C$19=1,'Tool interface'!$C$18=8),S33,IF(AND('Tool interface'!$C$19=1,'Tool interface'!$C$18=9),R33,IF(AND('Tool interface'!$C$19=1,'Tool interface'!$C$18&gt;=10),Q33,))))))))))))))))))))))))))))))))))))))))</f>
        <v>0</v>
      </c>
      <c r="N35" s="397">
        <f>+IF(AND('Tool interface'!$C$19=5,'Tool interface'!$C$18=1),'CBA - BIM level 1'!W33,IF(AND('Tool interface'!$C$19=5,'Tool interface'!$C$18=2),'CBA - BIM level 1'!V33,IF(AND('Tool interface'!$C$19=5,'Tool interface'!$C$18=3),U33,IF(AND('Tool interface'!$C$19=5,'Tool interface'!$C$18=4),T33,IF(AND('Tool interface'!$C$19=5,'Tool interface'!$C$18=5),S33,IF(AND('Tool interface'!$C$19=5,'Tool interface'!$C$18=6),R33,IF(AND('Tool interface'!$C$19=5,'Tool interface'!$C$18&gt;=7),N33,IF(AND('Tool interface'!$C$19=4,'Tool interface'!$C$18=1),'CBA - BIM level 1'!X33,IF(AND('Tool interface'!$C$19=4,'Tool interface'!$C$18=2),'CBA - BIM level 1'!W33,IF(AND('Tool interface'!$C$19=4,'Tool interface'!$C$18=3),'CBA - BIM level 1'!V33,IF(AND('Tool interface'!$C$19=4,'Tool interface'!$C$18=4),U33,IF(AND('Tool interface'!$C$19=4,'Tool interface'!$C$18=5),T33,IF(AND('Tool interface'!$C$19=4,'Tool interface'!$C$18=6),S33,IF(AND('Tool interface'!$C$19=4,'Tool interface'!$C$18=7),R33,IF(AND('Tool interface'!$C$19=4,'Tool interface'!$C$18&gt;=8),O33,IF(AND('Tool interface'!$C$19=3,'Tool interface'!$C$18=1),'CBA - BIM level 1'!Y33,IF(AND('Tool interface'!$C$19=3,'Tool interface'!$C$18=2),'CBA - BIM level 1'!X33,IF(AND('Tool interface'!$C$19=3,'Tool interface'!$C$18=3),'CBA - BIM level 1'!W33,IF(AND('Tool interface'!$C$19=3,'Tool interface'!$C$18=4),'CBA - BIM level 1'!V33,IF(AND('Tool interface'!$C$19=3,'Tool interface'!$C$18=5),U33,IF(AND('Tool interface'!$C$19=3,'Tool interface'!$C$18=6),T33,IF(AND('Tool interface'!$C$19=3,'Tool interface'!$C$18=7),S33,IF(AND('Tool interface'!$C$19=3,'Tool interface'!$C$18=8),R33,IF(AND('Tool interface'!$C$19=3,'Tool interface'!$C$18&gt;=9),P33,IF(AND('Tool interface'!$C$19=2,'Tool interface'!$C$18=1),'CBA - BIM level 1'!Z33,IF(AND('Tool interface'!$C$19=2,'Tool interface'!$C$18=2),'CBA - BIM level 1'!Y33,IF(AND('Tool interface'!$C$19=2,'Tool interface'!$C$18=3),'CBA - BIM level 1'!X33,IF(AND('Tool interface'!$C$19=2,'Tool interface'!$C$18=4),'CBA - BIM level 1'!W33,IF(AND('Tool interface'!$C$19=2,'Tool interface'!$C$18=5),'CBA - BIM level 1'!V33,IF(AND('Tool interface'!$C$19=2,'Tool interface'!$C$18=6),U33,IF(AND('Tool interface'!$C$19=2,'Tool interface'!$C$18=7),T33,IF(AND('Tool interface'!$C$19=2,'Tool interface'!$C$18=8),S33,IF(AND('Tool interface'!$C$19=2,'Tool interface'!$C$18=9),R33,IF(AND('Tool interface'!$C$19=2,'Tool interface'!$C$18&gt;=10),Q33,IF(AND('Tool interface'!$C$19=1,'Tool interface'!$C$18=1),'CBA - BIM level 1'!AA33,IF(AND('Tool interface'!$C$19=1,'Tool interface'!$C$18=2),'CBA - BIM level 1'!Z33,IF(AND('Tool interface'!$C$19=1,'Tool interface'!$C$18=3),'CBA - BIM level 1'!Y33,IF(AND('Tool interface'!$C$19=1,'Tool interface'!$C$18=4),'CBA - BIM level 1'!X33,IF(AND('Tool interface'!$C$19=1,'Tool interface'!$C$18=5),'CBA - BIM level 1'!W33,IF(AND('Tool interface'!$C$19=1,'Tool interface'!$C$18=6),V33,IF(AND('Tool interface'!$C$19=1,'Tool interface'!$C$18=7),U33,IF(AND('Tool interface'!$C$19=1,'Tool interface'!$C$18=8),T33,IF(AND('Tool interface'!$C$19=1,'Tool interface'!$C$18=9),S33,IF(AND('Tool interface'!$C$19=1,'Tool interface'!$C$18=10),R33,))))))))))))))))))))))))))))))))))))))))))))</f>
        <v>0</v>
      </c>
      <c r="O35" s="397">
        <f>+IF(AND('Tool interface'!$C$19=5,'Tool interface'!$C$18=1),'CBA - BIM level 1'!X33,IF(AND('Tool interface'!$C$19=5,'Tool interface'!$C$18=2),'CBA - BIM level 1'!W33,IF(AND('Tool interface'!$C$19=5,'Tool interface'!$C$18=3),V33,IF(AND('Tool interface'!$C$19=5,'Tool interface'!$C$18=4),U33,IF(AND('Tool interface'!$C$19=5,'Tool interface'!$C$18=5),T33,IF(AND('Tool interface'!$C$19=5,'Tool interface'!$C$18=6),S33,IF(AND('Tool interface'!$C$19=5,'Tool interface'!$C$18=7),R33,IF(AND('Tool interface'!$C$19=5,'Tool interface'!$C$18&gt;=8),O33,IF(AND('Tool interface'!$C$19=4,'Tool interface'!$C$18=1),'CBA - BIM level 1'!Y33,IF(AND('Tool interface'!$C$19=4,'Tool interface'!$C$18=2),'CBA - BIM level 1'!X33,IF(AND('Tool interface'!$C$19=4,'Tool interface'!$C$18=3),'CBA - BIM level 1'!W33,IF(AND('Tool interface'!$C$19=4,'Tool interface'!$C$18=4),V33,IF(AND('Tool interface'!$C$19=4,'Tool interface'!$C$18=5),U33,IF(AND('Tool interface'!$C$19=4,'Tool interface'!$C$18=6),T33,IF(AND('Tool interface'!$C$19=4,'Tool interface'!$C$18=7),S33,IF(AND('Tool interface'!$C$19=4,'Tool interface'!$C$18=8),R33,IF(AND('Tool interface'!$C$19=4,'Tool interface'!$C$18&gt;=9),P33,IF(AND('Tool interface'!$C$19=3,'Tool interface'!$C$18=1),'CBA - BIM level 1'!Z33,IF(AND('Tool interface'!$C$19=3,'Tool interface'!$C$18=2),'CBA - BIM level 1'!Y33,IF(AND('Tool interface'!$C$19=3,'Tool interface'!$C$18=3),'CBA - BIM level 1'!X33,IF(AND('Tool interface'!$C$19=3,'Tool interface'!$C$18=4),'CBA - BIM level 1'!W33,IF(AND('Tool interface'!$C$19=3,'Tool interface'!$C$18=5),V33,IF(AND('Tool interface'!$C$19=3,'Tool interface'!$C$18=6),U33,IF(AND('Tool interface'!$C$19=3,'Tool interface'!$C$18=7),T33,IF(AND('Tool interface'!$C$19=3,'Tool interface'!$C$18=8),S33,IF(AND('Tool interface'!$C$19=3,'Tool interface'!$C$18=9),R33,IF(AND('Tool interface'!$C$19=3,'Tool interface'!$C$18=10),Q33,IF(AND('Tool interface'!$C$19=2,'Tool interface'!$C$18=1),'CBA - BIM level 1'!AA33,IF(AND('Tool interface'!$C$19=2,'Tool interface'!$C$18=2),'CBA - BIM level 1'!Z33,IF(AND('Tool interface'!$C$19=2,'Tool interface'!$C$18=3),'CBA - BIM level 1'!Y33,IF(AND('Tool interface'!$C$19=2,'Tool interface'!$C$18=4),'CBA - BIM level 1'!X33,IF(AND('Tool interface'!$C$19=2,'Tool interface'!$C$18=5),'CBA - BIM level 1'!W33,IF(AND('Tool interface'!$C$19=2,'Tool interface'!$C$18=6),V33,IF(AND('Tool interface'!$C$19=2,'Tool interface'!$C$18=7),U33,IF(AND('Tool interface'!$C$19=2,'Tool interface'!$C$18=8),T33,IF(AND('Tool interface'!$C$19=2,'Tool interface'!$C$18=9),S33,IF(AND('Tool interface'!$C$19=2,'Tool interface'!$C$18=10),R33,IF(AND('Tool interface'!$C$19=1,'Tool interface'!$C$18=1),'CBA - BIM level 1'!AB33,IF(AND('Tool interface'!$C$19=1,'Tool interface'!$C$18=2),'CBA - BIM level 1'!AA33,IF(AND('Tool interface'!$C$19=1,'Tool interface'!$C$18=3),'CBA - BIM level 1'!Z33,IF(AND('Tool interface'!$C$19=1,'Tool interface'!$C$18=4),'CBA - BIM level 1'!Y33,IF(AND('Tool interface'!$C$19=1,'Tool interface'!$C$18=5),'CBA - BIM level 1'!X33,IF(AND('Tool interface'!$C$19=1,'Tool interface'!$C$18=6),W33,IF(AND('Tool interface'!$C$19=1,'Tool interface'!$C$18=7),V33,IF(AND('Tool interface'!$C$19=1,'Tool interface'!$C$18=8),U33,IF(AND('Tool interface'!$C$19=1,'Tool interface'!$C$18=9),T33,IF(AND('Tool interface'!$C$19=1,'Tool interface'!$C$18=10),S33,)))))))))))))))))))))))))))))))))))))))))))))))</f>
        <v>0</v>
      </c>
      <c r="P35" s="397">
        <f>+IF(AND('Tool interface'!$C$19=5,'Tool interface'!$C$18=1),'CBA - BIM level 1'!Y33,IF(AND('Tool interface'!$C$19=5,'Tool interface'!$C$18=2),'CBA - BIM level 1'!X33,IF(AND('Tool interface'!$C$19=5,'Tool interface'!$C$18=3),W33,IF(AND('Tool interface'!$C$19=5,'Tool interface'!$C$18=4),V33,IF(AND('Tool interface'!$C$19=5,'Tool interface'!$C$18=5),U33,IF(AND('Tool interface'!$C$19=5,'Tool interface'!$C$18=6),T33,IF(AND('Tool interface'!$C$19=5,'Tool interface'!$C$18=7),S33,IF(AND('Tool interface'!$C$19=5,'Tool interface'!$C$18=8),R33,IF(AND('Tool interface'!$C$19=5,'Tool interface'!$C$18&gt;=9),P33,IF(AND('Tool interface'!$C$19=4,'Tool interface'!$C$18=1),'CBA - BIM level 1'!Z33,IF(AND('Tool interface'!$C$19=4,'Tool interface'!$C$18=2),'CBA - BIM level 1'!Y33,IF(AND('Tool interface'!$C$19=4,'Tool interface'!$C$18=3),'CBA - BIM level 1'!X33,IF(AND('Tool interface'!$C$19=4,'Tool interface'!$C$18=4),W33,IF(AND('Tool interface'!$C$19=4,'Tool interface'!$C$18=5),V33,IF(AND('Tool interface'!$C$19=4,'Tool interface'!$C$18=6),U33,IF(AND('Tool interface'!$C$19=4,'Tool interface'!$C$18=7),T33,IF(AND('Tool interface'!$C$19=4,'Tool interface'!$C$18=8),S33,IF(AND('Tool interface'!$C$19=4,'Tool interface'!$C$18=9),R33,IF(AND('Tool interface'!$C$19=4,'Tool interface'!$C$18=10),Q33,IF(AND('Tool interface'!$C$19=3,'Tool interface'!$C$18=1),'CBA - BIM level 1'!AA33,IF(AND('Tool interface'!$C$19=3,'Tool interface'!$C$18=2),'CBA - BIM level 1'!Z33,IF(AND('Tool interface'!$C$19=3,'Tool interface'!$C$18=3),'CBA - BIM level 1'!Y33,IF(AND('Tool interface'!$C$19=3,'Tool interface'!$C$18=4),'CBA - BIM level 1'!X33,IF(AND('Tool interface'!$C$19=3,'Tool interface'!$C$18=5),W33,IF(AND('Tool interface'!$C$19=3,'Tool interface'!$C$18=6),V33,IF(AND('Tool interface'!$C$19=3,'Tool interface'!$C$18=7),U33,IF(AND('Tool interface'!$C$19=3,'Tool interface'!$C$18=8),T33,IF(AND('Tool interface'!$C$19=3,'Tool interface'!$C$18=9),S33,IF(AND('Tool interface'!$C$19=3,'Tool interface'!$C$18=10),R33,IF(AND('Tool interface'!$C$19=2,'Tool interface'!$C$18=1),'CBA - BIM level 1'!AB33,IF(AND('Tool interface'!$C$19=2,'Tool interface'!$C$18=2),'CBA - BIM level 1'!AA33,IF(AND('Tool interface'!$C$19=2,'Tool interface'!$C$18=3),'CBA - BIM level 1'!Z33,IF(AND('Tool interface'!$C$19=2,'Tool interface'!$C$18=4),'CBA - BIM level 1'!Y33,IF(AND('Tool interface'!$C$19=2,'Tool interface'!$C$18=5),'CBA - BIM level 1'!X33,IF(AND('Tool interface'!$C$19=2,'Tool interface'!$C$18=6),W33,IF(AND('Tool interface'!$C$19=2,'Tool interface'!$C$18=7),V33,IF(AND('Tool interface'!$C$19=2,'Tool interface'!$C$18=8),U33,IF(AND('Tool interface'!$C$19=2,'Tool interface'!$C$18=9),T33,IF(AND('Tool interface'!$C$19=2,'Tool interface'!$C$18=10),S33,IF(AND('Tool interface'!$C$19=1,'Tool interface'!$C$18=1),'CBA - BIM level 1'!AC33,IF(AND('Tool interface'!$C$19=1,'Tool interface'!$C$18=2),'CBA - BIM level 1'!AB33,IF(AND('Tool interface'!$C$19=1,'Tool interface'!$C$18=3),'CBA - BIM level 1'!AA33,IF(AND('Tool interface'!$C$19=1,'Tool interface'!$C$18=4),'CBA - BIM level 1'!Z33,IF(AND('Tool interface'!$C$19=1,'Tool interface'!$C$18=5),'CBA - BIM level 1'!Y33,IF(AND('Tool interface'!$C$19=1,'Tool interface'!$C$18=6),X33,IF(AND('Tool interface'!$C$19=1,'Tool interface'!$C$18=7),W33,IF(AND('Tool interface'!$C$19=1,'Tool interface'!$C$18=8),V33,IF(AND('Tool interface'!$C$19=1,'Tool interface'!$C$18=9),U33,IF(AND('Tool interface'!$C$19=1,'Tool interface'!$C$18=10),T33,)))))))))))))))))))))))))))))))))))))))))))))))))</f>
        <v>0</v>
      </c>
      <c r="Q35" s="397">
        <f>+IF(AND('Tool interface'!$C$19=5,'Tool interface'!$C$18=1),'CBA - BIM level 1'!Z33,IF(AND('Tool interface'!$C$19=5,'Tool interface'!$C$18=2),'CBA - BIM level 1'!Y33,IF(AND('Tool interface'!$C$19=5,'Tool interface'!$C$18=3),X33,IF(AND('Tool interface'!$C$19=5,'Tool interface'!$C$18=4),W33,IF(AND('Tool interface'!$C$19=5,'Tool interface'!$C$18=5),V33,IF(AND('Tool interface'!$C$19=5,'Tool interface'!$C$18=6),U33,IF(AND('Tool interface'!$C$19=5,'Tool interface'!$C$18=7),T33,IF(AND('Tool interface'!$C$19=5,'Tool interface'!$C$18=8),S33,IF(AND('Tool interface'!$C$19=5,'Tool interface'!$C$18=9),R33,IF(AND('Tool interface'!$C$19=5,'Tool interface'!$C$18=10),Q33,IF(AND('Tool interface'!$C$19=4,'Tool interface'!$C$18=1),'CBA - BIM level 1'!AA33,IF(AND('Tool interface'!$C$19=4,'Tool interface'!$C$18=2),'CBA - BIM level 1'!Z33,IF(AND('Tool interface'!$C$19=4,'Tool interface'!$C$18=3),'CBA - BIM level 1'!Y33,IF(AND('Tool interface'!$C$19=4,'Tool interface'!$C$18=4),X33,IF(AND('Tool interface'!$C$19=4,'Tool interface'!$C$18=5),W33,IF(AND('Tool interface'!$C$19=4,'Tool interface'!$C$18=6),V33,IF(AND('Tool interface'!$C$19=4,'Tool interface'!$C$18=7),U33,IF(AND('Tool interface'!$C$19=4,'Tool interface'!$C$18=8),T33,IF(AND('Tool interface'!$C$19=4,'Tool interface'!$C$18=9),S33,IF(AND('Tool interface'!$C$19=4,'Tool interface'!$C$18=10),R33,IF(AND('Tool interface'!$C$19=3,'Tool interface'!$C$18=1),'CBA - BIM level 1'!AB33,IF(AND('Tool interface'!$C$19=3,'Tool interface'!$C$18=2),'CBA - BIM level 1'!AA33,IF(AND('Tool interface'!$C$19=3,'Tool interface'!$C$18=3),'CBA - BIM level 1'!Z33,IF(AND('Tool interface'!$C$19=3,'Tool interface'!$C$18=4),'CBA - BIM level 1'!Y33,IF(AND('Tool interface'!$C$19=3,'Tool interface'!$C$18=5),X33,IF(AND('Tool interface'!$C$19=3,'Tool interface'!$C$18=6),W33,IF(AND('Tool interface'!$C$19=3,'Tool interface'!$C$18=7),V33,IF(AND('Tool interface'!$C$19=3,'Tool interface'!$C$18=8),U33,IF(AND('Tool interface'!$C$19=3,'Tool interface'!$C$18=9),T33,IF(AND('Tool interface'!$C$19=3,'Tool interface'!$C$18=10),S33,IF(AND('Tool interface'!$C$19=2,'Tool interface'!$C$18=1),'CBA - BIM level 1'!AC33,IF(AND('Tool interface'!$C$19=2,'Tool interface'!$C$18=2),'CBA - BIM level 1'!AB33,IF(AND('Tool interface'!$C$19=2,'Tool interface'!$C$18=3),'CBA - BIM level 1'!AA33,IF(AND('Tool interface'!$C$19=2,'Tool interface'!$C$18=4),'CBA - BIM level 1'!Z33,IF(AND('Tool interface'!$C$19=2,'Tool interface'!$C$18=5),'CBA - BIM level 1'!Y33,IF(AND('Tool interface'!$C$19=2,'Tool interface'!$C$18=6),X33,IF(AND('Tool interface'!$C$19=2,'Tool interface'!$C$18=7),W33,IF(AND('Tool interface'!$C$19=2,'Tool interface'!$C$18=8),V33,IF(AND('Tool interface'!$C$19=2,'Tool interface'!$C$18=9),U33,IF(AND('Tool interface'!$C$19=2,'Tool interface'!$C$18=10),T33,IF(AND('Tool interface'!$C$19=1,'Tool interface'!$C$18=1),'CBA - BIM level 1'!AD33,IF(AND('Tool interface'!$C$19=1,'Tool interface'!$C$18=2),'CBA - BIM level 1'!AC33,IF(AND('Tool interface'!$C$19=1,'Tool interface'!$C$18=3),'CBA - BIM level 1'!AB33,IF(AND('Tool interface'!$C$19=1,'Tool interface'!$C$18=4),'CBA - BIM level 1'!AA33,IF(AND('Tool interface'!$C$19=1,'Tool interface'!$C$18=5),'CBA - BIM level 1'!Z33,IF(AND('Tool interface'!$C$19=1,'Tool interface'!$C$18=6),Y33,IF(AND('Tool interface'!$C$19=1,'Tool interface'!$C$18=7),X33,IF(AND('Tool interface'!$C$19=1,'Tool interface'!$C$18=8),W33,IF(AND('Tool interface'!$C$19=1,'Tool interface'!$C$18=9),V33,IF(AND('Tool interface'!$C$19=1,'Tool interface'!$C$18=10),U33,))))))))))))))))))))))))))))))))))))))))))))))))))</f>
        <v>0</v>
      </c>
      <c r="R35" s="397">
        <f>+IF(AND('Tool interface'!$C$19=5,'Tool interface'!$C$18=1),'CBA - BIM level 1'!AA33,IF(AND('Tool interface'!$C$19=5,'Tool interface'!$C$18=2),'CBA - BIM level 1'!Z33,IF(AND('Tool interface'!$C$19=5,'Tool interface'!$C$18=3),Y33,IF(AND('Tool interface'!$C$19=5,'Tool interface'!$C$18=4),X33,IF(AND('Tool interface'!$C$19=5,'Tool interface'!$C$18=5),W33,IF(AND('Tool interface'!$C$19=5,'Tool interface'!$C$18=6),V33,IF(AND('Tool interface'!$C$19=5,'Tool interface'!$C$18=7),U33,IF(AND('Tool interface'!$C$19=5,'Tool interface'!$C$18=8),T33,IF(AND('Tool interface'!$C$19=5,'Tool interface'!$C$18=9),S33,IF(AND('Tool interface'!$C$19=5,'Tool interface'!$C$18=10),R33,IF(AND('Tool interface'!$C$19=4,'Tool interface'!$C$18=1),'CBA - BIM level 1'!AB33,IF(AND('Tool interface'!$C$19=4,'Tool interface'!$C$18=2),'CBA - BIM level 1'!AA33,IF(AND('Tool interface'!$C$19=4,'Tool interface'!$C$18=3),'CBA - BIM level 1'!Z33,IF(AND('Tool interface'!$C$19=4,'Tool interface'!$C$18=4),Y33,IF(AND('Tool interface'!$C$19=4,'Tool interface'!$C$18=5),X33,IF(AND('Tool interface'!$C$19=4,'Tool interface'!$C$18=6),W33,IF(AND('Tool interface'!$C$19=4,'Tool interface'!$C$18=7),V33,IF(AND('Tool interface'!$C$19=4,'Tool interface'!$C$18=8),U33,IF(AND('Tool interface'!$C$19=4,'Tool interface'!$C$18=9),T33,IF(AND('Tool interface'!$C$19=4,'Tool interface'!$C$18=10),S33,IF(AND('Tool interface'!$C$19=3,'Tool interface'!$C$18=1),'CBA - BIM level 1'!AC33,IF(AND('Tool interface'!$C$19=3,'Tool interface'!$C$18=2),'CBA - BIM level 1'!AB33,IF(AND('Tool interface'!$C$19=3,'Tool interface'!$C$18=3),'CBA - BIM level 1'!AA33,IF(AND('Tool interface'!$C$19=3,'Tool interface'!$C$18=4),'CBA - BIM level 1'!Z33,IF(AND('Tool interface'!$C$19=3,'Tool interface'!$C$18=5),Y33,IF(AND('Tool interface'!$C$19=3,'Tool interface'!$C$18=6),X33,IF(AND('Tool interface'!$C$19=3,'Tool interface'!$C$18=7),W33,IF(AND('Tool interface'!$C$19=3,'Tool interface'!$C$18=8),V33,IF(AND('Tool interface'!$C$19=3,'Tool interface'!$C$18=9),U33,IF(AND('Tool interface'!$C$19=3,'Tool interface'!$C$18=10),T33,IF(AND('Tool interface'!$C$19=2,'Tool interface'!$C$18=1),'CBA - BIM level 1'!AD33,IF(AND('Tool interface'!$C$19=2,'Tool interface'!$C$18=2),'CBA - BIM level 1'!AC33,IF(AND('Tool interface'!$C$19=2,'Tool interface'!$C$18=3),'CBA - BIM level 1'!AB33,IF(AND('Tool interface'!$C$19=2,'Tool interface'!$C$18=4),'CBA - BIM level 1'!AA33,IF(AND('Tool interface'!$C$19=2,'Tool interface'!$C$18=5),'CBA - BIM level 1'!Z33,IF(AND('Tool interface'!$C$19=2,'Tool interface'!$C$18=6),Y33,IF(AND('Tool interface'!$C$19=2,'Tool interface'!$C$18=7),X33,IF(AND('Tool interface'!$C$19=2,'Tool interface'!$C$18=8),W33,IF(AND('Tool interface'!$C$19=2,'Tool interface'!$C$18=9),V33,IF(AND('Tool interface'!$C$19=2,'Tool interface'!$C$18=10),U33,IF(AND('Tool interface'!$C$19=1,'Tool interface'!$C$18=1),'CBA - BIM level 1'!AE33,IF(AND('Tool interface'!$C$19=1,'Tool interface'!$C$18=2),'CBA - BIM level 1'!AD33,IF(AND('Tool interface'!$C$19=1,'Tool interface'!$C$18=3),'CBA - BIM level 1'!AC33,IF(AND('Tool interface'!$C$19=1,'Tool interface'!$C$18=4),'CBA - BIM level 1'!AB33,IF(AND('Tool interface'!$C$19=1,'Tool interface'!$C$18=5),'CBA - BIM level 1'!AA33,IF(AND('Tool interface'!$C$19=1,'Tool interface'!$C$18=6),Z33,IF(AND('Tool interface'!$C$19=1,'Tool interface'!$C$18=7),Y33,IF(AND('Tool interface'!$C$19=1,'Tool interface'!$C$18=8),X33,IF(AND('Tool interface'!$C$19=1,'Tool interface'!$C$18=9),W33,IF(AND('Tool interface'!$C$19=1,'Tool interface'!$C$18=10),V33,))))))))))))))))))))))))))))))))))))))))))))))))))</f>
        <v>0</v>
      </c>
      <c r="S35" s="397">
        <f>+IF(AND('Tool interface'!$C$19=5,'Tool interface'!$C$18=1),'CBA - BIM level 1'!AB33,IF(AND('Tool interface'!$C$19=5,'Tool interface'!$C$18=2),'CBA - BIM level 1'!AA33,IF(AND('Tool interface'!$C$19=5,'Tool interface'!$C$18=3),Z33,IF(AND('Tool interface'!$C$19=5,'Tool interface'!$C$18=4),Y33,IF(AND('Tool interface'!$C$19=5,'Tool interface'!$C$18=5),X33,IF(AND('Tool interface'!$C$19=5,'Tool interface'!$C$18=6),W33,IF(AND('Tool interface'!$C$19=5,'Tool interface'!$C$18=7),V33,IF(AND('Tool interface'!$C$19=5,'Tool interface'!$C$18=8),U33,IF(AND('Tool interface'!$C$19=5,'Tool interface'!$C$18=9),T33,IF(AND('Tool interface'!$C$19=5,'Tool interface'!$C$18=10),S33,IF(AND('Tool interface'!$C$19=4,'Tool interface'!$C$18=1),'CBA - BIM level 1'!AC33,IF(AND('Tool interface'!$C$19=4,'Tool interface'!$C$18=2),'CBA - BIM level 1'!AB33,IF(AND('Tool interface'!$C$19=4,'Tool interface'!$C$18=3),'CBA - BIM level 1'!AA33,IF(AND('Tool interface'!$C$19=4,'Tool interface'!$C$18=4),Z33,IF(AND('Tool interface'!$C$19=4,'Tool interface'!$C$18=5),Y33,IF(AND('Tool interface'!$C$19=4,'Tool interface'!$C$18=6),X33,IF(AND('Tool interface'!$C$19=4,'Tool interface'!$C$18=7),W33,IF(AND('Tool interface'!$C$19=4,'Tool interface'!$C$18=8),V33,IF(AND('Tool interface'!$C$19=4,'Tool interface'!$C$18=9),U33,IF(AND('Tool interface'!$C$19=4,'Tool interface'!$C$18=10),T33,IF(AND('Tool interface'!$C$19=3,'Tool interface'!$C$18=1),'CBA - BIM level 1'!AD33,IF(AND('Tool interface'!$C$19=3,'Tool interface'!$C$18=2),'CBA - BIM level 1'!AC33,IF(AND('Tool interface'!$C$19=3,'Tool interface'!$C$18=3),'CBA - BIM level 1'!AB33,IF(AND('Tool interface'!$C$19=3,'Tool interface'!$C$18=4),'CBA - BIM level 1'!AA33,IF(AND('Tool interface'!$C$19=3,'Tool interface'!$C$18=5),Z33,IF(AND('Tool interface'!$C$19=3,'Tool interface'!$C$18=6),Y33,IF(AND('Tool interface'!$C$19=3,'Tool interface'!$C$18=7),X33,IF(AND('Tool interface'!$C$19=3,'Tool interface'!$C$18=8),W33,IF(AND('Tool interface'!$C$19=3,'Tool interface'!$C$18=9),V33,IF(AND('Tool interface'!$C$19=3,'Tool interface'!$C$18=10),U33,IF(AND('Tool interface'!$C$19=2,'Tool interface'!$C$18=1),'CBA - BIM level 1'!AE33,IF(AND('Tool interface'!$C$19=2,'Tool interface'!$C$18=2),'CBA - BIM level 1'!AD33,IF(AND('Tool interface'!$C$19=2,'Tool interface'!$C$18=3),'CBA - BIM level 1'!AC33,IF(AND('Tool interface'!$C$19=2,'Tool interface'!$C$18=4),'CBA - BIM level 1'!AB33,IF(AND('Tool interface'!$C$19=2,'Tool interface'!$C$18=5),'CBA - BIM level 1'!AA33,IF(AND('Tool interface'!$C$19=2,'Tool interface'!$C$18=6),Z33,IF(AND('Tool interface'!$C$19=2,'Tool interface'!$C$18=7),Y33,IF(AND('Tool interface'!$C$19=2,'Tool interface'!$C$18=8),X33,IF(AND('Tool interface'!$C$19=2,'Tool interface'!$C$18=9),W33,IF(AND('Tool interface'!$C$19=2,'Tool interface'!$C$18=10),V33,IF(AND('Tool interface'!$C$19=1,'Tool interface'!$C$18=1),'CBA - BIM level 1'!AF33,IF(AND('Tool interface'!$C$19=1,'Tool interface'!$C$18=2),'CBA - BIM level 1'!AE33,IF(AND('Tool interface'!$C$19=1,'Tool interface'!$C$18=3),'CBA - BIM level 1'!AD33,IF(AND('Tool interface'!$C$19=1,'Tool interface'!$C$18=4),'CBA - BIM level 1'!AC33,IF(AND('Tool interface'!$C$19=1,'Tool interface'!$C$18=5),'CBA - BIM level 1'!AB33,IF(AND('Tool interface'!$C$19=1,'Tool interface'!$C$18=6),AA33,IF(AND('Tool interface'!$C$19=1,'Tool interface'!$C$18=7),Z33,IF(AND('Tool interface'!$C$19=1,'Tool interface'!$C$18=8),Y33,IF(AND('Tool interface'!$C$19=1,'Tool interface'!$C$18=9),X33,IF(AND('Tool interface'!$C$19=1,'Tool interface'!$C$18=10),W33,))))))))))))))))))))))))))))))))))))))))))))))))))</f>
        <v>0</v>
      </c>
      <c r="T35" s="397">
        <f>+IF(AND('Tool interface'!$C$19=5,'Tool interface'!$C$18=1),'CBA - BIM level 1'!AC33,IF(AND('Tool interface'!$C$19=5,'Tool interface'!$C$18=2),'CBA - BIM level 1'!AB33,IF(AND('Tool interface'!$C$19=5,'Tool interface'!$C$18=3),AA33,IF(AND('Tool interface'!$C$19=5,'Tool interface'!$C$18=4),Z33,IF(AND('Tool interface'!$C$19=5,'Tool interface'!$C$18=5),Y33,IF(AND('Tool interface'!$C$19=5,'Tool interface'!$C$18=6),X33,IF(AND('Tool interface'!$C$19=5,'Tool interface'!$C$18=7),W33,IF(AND('Tool interface'!$C$19=5,'Tool interface'!$C$18=8),V33,IF(AND('Tool interface'!$C$19=5,'Tool interface'!$C$18=9),U33,IF(AND('Tool interface'!$C$19=5,'Tool interface'!$C$18=10),T33,IF(AND('Tool interface'!$C$19=4,'Tool interface'!$C$18=1),'CBA - BIM level 1'!AD33,IF(AND('Tool interface'!$C$19=4,'Tool interface'!$C$18=2),'CBA - BIM level 1'!AC33,IF(AND('Tool interface'!$C$19=4,'Tool interface'!$C$18=3),'CBA - BIM level 1'!AB33,IF(AND('Tool interface'!$C$19=4,'Tool interface'!$C$18=4),AA33,IF(AND('Tool interface'!$C$19=4,'Tool interface'!$C$18=5),Z33,IF(AND('Tool interface'!$C$19=4,'Tool interface'!$C$18=6),Y33,IF(AND('Tool interface'!$C$19=4,'Tool interface'!$C$18=7),X33,IF(AND('Tool interface'!$C$19=4,'Tool interface'!$C$18=8),W33,IF(AND('Tool interface'!$C$19=4,'Tool interface'!$C$18=9),V33,IF(AND('Tool interface'!$C$19=4,'Tool interface'!$C$18=10),U33,IF(AND('Tool interface'!$C$19=3,'Tool interface'!$C$18=1),'CBA - BIM level 1'!AE33,IF(AND('Tool interface'!$C$19=3,'Tool interface'!$C$18=2),'CBA - BIM level 1'!AD33,IF(AND('Tool interface'!$C$19=3,'Tool interface'!$C$18=3),'CBA - BIM level 1'!AC33,IF(AND('Tool interface'!$C$19=3,'Tool interface'!$C$18=4),'CBA - BIM level 1'!AB33,IF(AND('Tool interface'!$C$19=3,'Tool interface'!$C$18=5),AA33,IF(AND('Tool interface'!$C$19=3,'Tool interface'!$C$18=6),Z33,IF(AND('Tool interface'!$C$19=3,'Tool interface'!$C$18=7),Y33,IF(AND('Tool interface'!$C$19=3,'Tool interface'!$C$18=8),X33,IF(AND('Tool interface'!$C$19=3,'Tool interface'!$C$18=9),W33,IF(AND('Tool interface'!$C$19=3,'Tool interface'!$C$18=10),V33,IF(AND('Tool interface'!$C$19=2,'Tool interface'!$C$18=1),'CBA - BIM level 1'!AF33,IF(AND('Tool interface'!$C$19=2,'Tool interface'!$C$18=2),'CBA - BIM level 1'!AE33,IF(AND('Tool interface'!$C$19=2,'Tool interface'!$C$18=3),'CBA - BIM level 1'!AD33,IF(AND('Tool interface'!$C$19=2,'Tool interface'!$C$18=4),'CBA - BIM level 1'!AC33,IF(AND('Tool interface'!$C$19=2,'Tool interface'!$C$18=5),'CBA - BIM level 1'!AB33,IF(AND('Tool interface'!$C$19=2,'Tool interface'!$C$18=6),AA33,IF(AND('Tool interface'!$C$19=2,'Tool interface'!$C$18=7),Z33,IF(AND('Tool interface'!$C$19=2,'Tool interface'!$C$18=8),Y33,IF(AND('Tool interface'!$C$19=2,'Tool interface'!$C$18=9),X33,IF(AND('Tool interface'!$C$19=2,'Tool interface'!$C$18=10),W33,IF(AND('Tool interface'!$C$19=1,'Tool interface'!$C$18=1),'CBA - BIM level 1'!AG33,IF(AND('Tool interface'!$C$19=1,'Tool interface'!$C$18=2),'CBA - BIM level 1'!AF33,IF(AND('Tool interface'!$C$19=1,'Tool interface'!$C$18=3),'CBA - BIM level 1'!AE33,IF(AND('Tool interface'!$C$19=1,'Tool interface'!$C$18=4),'CBA - BIM level 1'!AD33,IF(AND('Tool interface'!$C$19=1,'Tool interface'!$C$18=5),'CBA - BIM level 1'!AC33,IF(AND('Tool interface'!$C$19=1,'Tool interface'!$C$18=6),AB33,IF(AND('Tool interface'!$C$19=1,'Tool interface'!$C$18=7),AA33,IF(AND('Tool interface'!$C$19=1,'Tool interface'!$C$18=8),Z33,IF(AND('Tool interface'!$C$19=1,'Tool interface'!$C$18=9),Y33,IF(AND('Tool interface'!$C$19=1,'Tool interface'!$C$18=10),X33,))))))))))))))))))))))))))))))))))))))))))))))))))</f>
        <v>0</v>
      </c>
      <c r="U35" s="397">
        <f>+IF(AND('Tool interface'!$C$19=5,'Tool interface'!$C$18=1),'CBA - BIM level 1'!AD33,IF(AND('Tool interface'!$C$19=5,'Tool interface'!$C$18=2),'CBA - BIM level 1'!AC33,IF(AND('Tool interface'!$C$19=5,'Tool interface'!$C$18=3),AB33,IF(AND('Tool interface'!$C$19=5,'Tool interface'!$C$18=4),AA33,IF(AND('Tool interface'!$C$19=5,'Tool interface'!$C$18=5),Z33,IF(AND('Tool interface'!$C$19=5,'Tool interface'!$C$18=6),Y33,IF(AND('Tool interface'!$C$19=5,'Tool interface'!$C$18=7),X33,IF(AND('Tool interface'!$C$19=5,'Tool interface'!$C$18=8),W33,IF(AND('Tool interface'!$C$19=5,'Tool interface'!$C$18=9),V33,IF(AND('Tool interface'!$C$19=5,'Tool interface'!$C$18=10),U33,IF(AND('Tool interface'!$C$19=4,'Tool interface'!$C$18=1),'CBA - BIM level 1'!AE33,IF(AND('Tool interface'!$C$19=4,'Tool interface'!$C$18=2),'CBA - BIM level 1'!AD33,IF(AND('Tool interface'!$C$19=4,'Tool interface'!$C$18=3),'CBA - BIM level 1'!AC33,IF(AND('Tool interface'!$C$19=4,'Tool interface'!$C$18=4),AB33,IF(AND('Tool interface'!$C$19=4,'Tool interface'!$C$18=5),AA33,IF(AND('Tool interface'!$C$19=4,'Tool interface'!$C$18=6),Z33,IF(AND('Tool interface'!$C$19=4,'Tool interface'!$C$18=7),Y33,IF(AND('Tool interface'!$C$19=4,'Tool interface'!$C$18=8),X33,IF(AND('Tool interface'!$C$19=4,'Tool interface'!$C$18=9),W33,IF(AND('Tool interface'!$C$19=4,'Tool interface'!$C$18=10),V33,IF(AND('Tool interface'!$C$19=3,'Tool interface'!$C$18=1),'CBA - BIM level 1'!AF33,IF(AND('Tool interface'!$C$19=3,'Tool interface'!$C$18=2),'CBA - BIM level 1'!AE33,IF(AND('Tool interface'!$C$19=3,'Tool interface'!$C$18=3),'CBA - BIM level 1'!AD33,IF(AND('Tool interface'!$C$19=3,'Tool interface'!$C$18=4),'CBA - BIM level 1'!AC33,IF(AND('Tool interface'!$C$19=3,'Tool interface'!$C$18=5),AB33,IF(AND('Tool interface'!$C$19=3,'Tool interface'!$C$18=6),AA33,IF(AND('Tool interface'!$C$19=3,'Tool interface'!$C$18=7),Z33,IF(AND('Tool interface'!$C$19=3,'Tool interface'!$C$18=8),Y33,IF(AND('Tool interface'!$C$19=3,'Tool interface'!$C$18=9),X33,IF(AND('Tool interface'!$C$19=3,'Tool interface'!$C$18=10),W33,IF(AND('Tool interface'!$C$19=2,'Tool interface'!$C$18=1),'CBA - BIM level 1'!AG33,IF(AND('Tool interface'!$C$19=2,'Tool interface'!$C$18=2),'CBA - BIM level 1'!AF33,IF(AND('Tool interface'!$C$19=2,'Tool interface'!$C$18=3),'CBA - BIM level 1'!AE33,IF(AND('Tool interface'!$C$19=2,'Tool interface'!$C$18=4),'CBA - BIM level 1'!AD33,IF(AND('Tool interface'!$C$19=2,'Tool interface'!$C$18=5),'CBA - BIM level 1'!AC33,IF(AND('Tool interface'!$C$19=2,'Tool interface'!$C$18=6),AB33,IF(AND('Tool interface'!$C$19=2,'Tool interface'!$C$18=7),AA33,IF(AND('Tool interface'!$C$19=2,'Tool interface'!$C$18=8),Z33,IF(AND('Tool interface'!$C$19=2,'Tool interface'!$C$18=9),Y33,IF(AND('Tool interface'!$C$19=2,'Tool interface'!$C$18=10),X33,IF(AND('Tool interface'!$C$19=1,'Tool interface'!$C$18=1),'CBA - BIM level 1'!AH33,IF(AND('Tool interface'!$C$19=1,'Tool interface'!$C$18=2),'CBA - BIM level 1'!AG33,IF(AND('Tool interface'!$C$19=1,'Tool interface'!$C$18=3),'CBA - BIM level 1'!AF33,IF(AND('Tool interface'!$C$19=1,'Tool interface'!$C$18=4),'CBA - BIM level 1'!AE33,IF(AND('Tool interface'!$C$19=1,'Tool interface'!$C$18=5),'CBA - BIM level 1'!AD33,IF(AND('Tool interface'!$C$19=1,'Tool interface'!$C$18=6),AC33,IF(AND('Tool interface'!$C$19=1,'Tool interface'!$C$18=7),AB33,IF(AND('Tool interface'!$C$19=1,'Tool interface'!$C$18=8),AA33,IF(AND('Tool interface'!$C$19=1,'Tool interface'!$C$18=9),Z33,IF(AND('Tool interface'!$C$19=1,'Tool interface'!$C$18=10),Y33,))))))))))))))))))))))))))))))))))))))))))))))))))</f>
        <v>0</v>
      </c>
      <c r="V35" s="397">
        <f>+IF(AND('Tool interface'!$C$19=5,'Tool interface'!$C$18=1),'CBA - BIM level 1'!AE33,IF(AND('Tool interface'!$C$19=5,'Tool interface'!$C$18=2),'CBA - BIM level 1'!AD33,IF(AND('Tool interface'!$C$19=5,'Tool interface'!$C$18=3),AC33,IF(AND('Tool interface'!$C$19=5,'Tool interface'!$C$18=4),AB33,IF(AND('Tool interface'!$C$19=5,'Tool interface'!$C$18=5),AA33,IF(AND('Tool interface'!$C$19=5,'Tool interface'!$C$18=6),Z33,IF(AND('Tool interface'!$C$19=5,'Tool interface'!$C$18=7),Y33,IF(AND('Tool interface'!$C$19=5,'Tool interface'!$C$18=8),X33,IF(AND('Tool interface'!$C$19=5,'Tool interface'!$C$18=9),W33,IF(AND('Tool interface'!$C$19=5,'Tool interface'!$C$18=10),V33,IF(AND('Tool interface'!$C$19=4,'Tool interface'!$C$18=1),'CBA - BIM level 1'!AF33,IF(AND('Tool interface'!$C$19=4,'Tool interface'!$C$18=2),'CBA - BIM level 1'!AE33,IF(AND('Tool interface'!$C$19=4,'Tool interface'!$C$18=3),'CBA - BIM level 1'!AD33,IF(AND('Tool interface'!$C$19=4,'Tool interface'!$C$18=4),AC33,IF(AND('Tool interface'!$C$19=4,'Tool interface'!$C$18=5),AB33,IF(AND('Tool interface'!$C$19=4,'Tool interface'!$C$18=6),AA33,IF(AND('Tool interface'!$C$19=4,'Tool interface'!$C$18=7),Z33,IF(AND('Tool interface'!$C$19=4,'Tool interface'!$C$18=8),Y33,IF(AND('Tool interface'!$C$19=4,'Tool interface'!$C$18=9),X33,IF(AND('Tool interface'!$C$19=4,'Tool interface'!$C$18=10),W33,IF(AND('Tool interface'!$C$19=3,'Tool interface'!$C$18=1),'CBA - BIM level 1'!AG33,IF(AND('Tool interface'!$C$19=3,'Tool interface'!$C$18=2),'CBA - BIM level 1'!AF33,IF(AND('Tool interface'!$C$19=3,'Tool interface'!$C$18=3),'CBA - BIM level 1'!AE33,IF(AND('Tool interface'!$C$19=3,'Tool interface'!$C$18=4),'CBA - BIM level 1'!AD33,IF(AND('Tool interface'!$C$19=3,'Tool interface'!$C$18=5),AC33,IF(AND('Tool interface'!$C$19=3,'Tool interface'!$C$18=6),AB33,IF(AND('Tool interface'!$C$19=3,'Tool interface'!$C$18=7),AA33,IF(AND('Tool interface'!$C$19=3,'Tool interface'!$C$18=8),Z33,IF(AND('Tool interface'!$C$19=3,'Tool interface'!$C$18=9),Y33,IF(AND('Tool interface'!$C$19=3,'Tool interface'!$C$18=10),X33,IF(AND('Tool interface'!$C$19=2,'Tool interface'!$C$18=1),'CBA - BIM level 1'!AH33,IF(AND('Tool interface'!$C$19=2,'Tool interface'!$C$18=2),'CBA - BIM level 1'!AG33,IF(AND('Tool interface'!$C$19=2,'Tool interface'!$C$18=3),'CBA - BIM level 1'!AF33,IF(AND('Tool interface'!$C$19=2,'Tool interface'!$C$18=4),'CBA - BIM level 1'!AE33,IF(AND('Tool interface'!$C$19=2,'Tool interface'!$C$18=5),'CBA - BIM level 1'!AD33,IF(AND('Tool interface'!$C$19=2,'Tool interface'!$C$18=6),AC33,IF(AND('Tool interface'!$C$19=2,'Tool interface'!$C$18=7),AB33,IF(AND('Tool interface'!$C$19=2,'Tool interface'!$C$18=8),AA33,IF(AND('Tool interface'!$C$19=2,'Tool interface'!$C$18=9),Z33,IF(AND('Tool interface'!$C$19=2,'Tool interface'!$C$18=10),Y33,IF(AND('Tool interface'!$C$19=1,'Tool interface'!$C$18=1),'CBA - BIM level 1'!AI33,IF(AND('Tool interface'!$C$19=1,'Tool interface'!$C$18=2),'CBA - BIM level 1'!AH33,IF(AND('Tool interface'!$C$19=1,'Tool interface'!$C$18=3),'CBA - BIM level 1'!AG33,IF(AND('Tool interface'!$C$19=1,'Tool interface'!$C$18=4),'CBA - BIM level 1'!AF33,IF(AND('Tool interface'!$C$19=1,'Tool interface'!$C$18=5),'CBA - BIM level 1'!AE33,IF(AND('Tool interface'!$C$19=1,'Tool interface'!$C$18=6),AD33,IF(AND('Tool interface'!$C$19=1,'Tool interface'!$C$18=7),AC33,IF(AND('Tool interface'!$C$19=1,'Tool interface'!$C$18=8),AB33,IF(AND('Tool interface'!$C$19=1,'Tool interface'!$C$18=9),AA33,IF(AND('Tool interface'!$C$19=1,'Tool interface'!$C$18=10),Z33,))))))))))))))))))))))))))))))))))))))))))))))))))</f>
        <v>0</v>
      </c>
      <c r="W35" s="397">
        <f>+IF(AND('Tool interface'!$C$19=5,'Tool interface'!$C$18=1),'CBA - BIM level 1'!AF33,IF(AND('Tool interface'!$C$19=5,'Tool interface'!$C$18=2),'CBA - BIM level 1'!AE33,IF(AND('Tool interface'!$C$19=5,'Tool interface'!$C$18=3),AD33,IF(AND('Tool interface'!$C$19=5,'Tool interface'!$C$18=4),AC33,IF(AND('Tool interface'!$C$19=5,'Tool interface'!$C$18=5),AB33,IF(AND('Tool interface'!$C$19=5,'Tool interface'!$C$18=6),AA33,IF(AND('Tool interface'!$C$19=5,'Tool interface'!$C$18=7),Z33,IF(AND('Tool interface'!$C$19=5,'Tool interface'!$C$18=8),Y33,IF(AND('Tool interface'!$C$19=5,'Tool interface'!$C$18=9),X33,IF(AND('Tool interface'!$C$19=5,'Tool interface'!$C$18=10),W33,IF(AND('Tool interface'!$C$19=4,'Tool interface'!$C$18=1),'CBA - BIM level 1'!AG33,IF(AND('Tool interface'!$C$19=4,'Tool interface'!$C$18=2),'CBA - BIM level 1'!AF33,IF(AND('Tool interface'!$C$19=4,'Tool interface'!$C$18=3),'CBA - BIM level 1'!AE33,IF(AND('Tool interface'!$C$19=4,'Tool interface'!$C$18=4),AD33,IF(AND('Tool interface'!$C$19=4,'Tool interface'!$C$18=5),AC33,IF(AND('Tool interface'!$C$19=4,'Tool interface'!$C$18=6),AB33,IF(AND('Tool interface'!$C$19=4,'Tool interface'!$C$18=7),AA33,IF(AND('Tool interface'!$C$19=4,'Tool interface'!$C$18=8),Z33,IF(AND('Tool interface'!$C$19=4,'Tool interface'!$C$18=9),Y33,IF(AND('Tool interface'!$C$19=4,'Tool interface'!$C$18=10),X33,IF(AND('Tool interface'!$C$19=3,'Tool interface'!$C$18=1),'CBA - BIM level 1'!AH33,IF(AND('Tool interface'!$C$19=3,'Tool interface'!$C$18=2),'CBA - BIM level 1'!AG33,IF(AND('Tool interface'!$C$19=3,'Tool interface'!$C$18=3),'CBA - BIM level 1'!AF33,IF(AND('Tool interface'!$C$19=3,'Tool interface'!$C$18=4),'CBA - BIM level 1'!AE33,IF(AND('Tool interface'!$C$19=3,'Tool interface'!$C$18=5),AD33,IF(AND('Tool interface'!$C$19=3,'Tool interface'!$C$18=6),AC33,IF(AND('Tool interface'!$C$19=3,'Tool interface'!$C$18=7),AB33,IF(AND('Tool interface'!$C$19=3,'Tool interface'!$C$18=8),AA33,IF(AND('Tool interface'!$C$19=3,'Tool interface'!$C$18=9),Z33,IF(AND('Tool interface'!$C$19=3,'Tool interface'!$C$18=10),Y33,IF(AND('Tool interface'!$C$19=2,'Tool interface'!$C$18=1),'CBA - BIM level 1'!AI33,IF(AND('Tool interface'!$C$19=2,'Tool interface'!$C$18=2),'CBA - BIM level 1'!AH33,IF(AND('Tool interface'!$C$19=2,'Tool interface'!$C$18=3),'CBA - BIM level 1'!AG33,IF(AND('Tool interface'!$C$19=2,'Tool interface'!$C$18=4),'CBA - BIM level 1'!AF33,IF(AND('Tool interface'!$C$19=2,'Tool interface'!$C$18=5),'CBA - BIM level 1'!AE33,IF(AND('Tool interface'!$C$19=2,'Tool interface'!$C$18=6),AD33,IF(AND('Tool interface'!$C$19=2,'Tool interface'!$C$18=7),AC33,IF(AND('Tool interface'!$C$19=2,'Tool interface'!$C$18=8),AB33,IF(AND('Tool interface'!$C$19=2,'Tool interface'!$C$18=9),AA33,IF(AND('Tool interface'!$C$19=2,'Tool interface'!$C$18=10),Z33,IF(AND('Tool interface'!$C$19=1,'Tool interface'!$C$18=1),'CBA - BIM level 1'!AJ33,IF(AND('Tool interface'!$C$19=1,'Tool interface'!$C$18=2),'CBA - BIM level 1'!AI33,IF(AND('Tool interface'!$C$19=1,'Tool interface'!$C$18=3),'CBA - BIM level 1'!AH33,IF(AND('Tool interface'!$C$19=1,'Tool interface'!$C$18=4),'CBA - BIM level 1'!AG33,IF(AND('Tool interface'!$C$19=1,'Tool interface'!$C$18=5),'CBA - BIM level 1'!AF33,IF(AND('Tool interface'!$C$19=1,'Tool interface'!$C$18=6),AE33,IF(AND('Tool interface'!$C$19=1,'Tool interface'!$C$18=7),AD33,IF(AND('Tool interface'!$C$19=1,'Tool interface'!$C$18=8),AC33,IF(AND('Tool interface'!$C$19=1,'Tool interface'!$C$18=9),AB33,IF(AND('Tool interface'!$C$19=1,'Tool interface'!$C$18=10),AA33,))))))))))))))))))))))))))))))))))))))))))))))))))</f>
        <v>0</v>
      </c>
      <c r="X35" s="397">
        <f>+IF(AND('Tool interface'!$C$19=5,'Tool interface'!$C$18=1),'CBA - BIM level 1'!AG33,IF(AND('Tool interface'!$C$19=5,'Tool interface'!$C$18=2),'CBA - BIM level 1'!AF33,IF(AND('Tool interface'!$C$19=5,'Tool interface'!$C$18=3),AE33,IF(AND('Tool interface'!$C$19=5,'Tool interface'!$C$18=4),AD33,IF(AND('Tool interface'!$C$19=5,'Tool interface'!$C$18=5),AC33,IF(AND('Tool interface'!$C$19=5,'Tool interface'!$C$18=6),AB33,IF(AND('Tool interface'!$C$19=5,'Tool interface'!$C$18=7),AA33,IF(AND('Tool interface'!$C$19=5,'Tool interface'!$C$18=8),Z33,IF(AND('Tool interface'!$C$19=5,'Tool interface'!$C$18=9),Y33,IF(AND('Tool interface'!$C$19=5,'Tool interface'!$C$18=10),X33,IF(AND('Tool interface'!$C$19=4,'Tool interface'!$C$18=1),'CBA - BIM level 1'!AH33,IF(AND('Tool interface'!$C$19=4,'Tool interface'!$C$18=2),'CBA - BIM level 1'!AG33,IF(AND('Tool interface'!$C$19=4,'Tool interface'!$C$18=3),'CBA - BIM level 1'!AF33,IF(AND('Tool interface'!$C$19=4,'Tool interface'!$C$18=4),AE33,IF(AND('Tool interface'!$C$19=4,'Tool interface'!$C$18=5),AD33,IF(AND('Tool interface'!$C$19=4,'Tool interface'!$C$18=6),AC33,IF(AND('Tool interface'!$C$19=4,'Tool interface'!$C$18=7),AB33,IF(AND('Tool interface'!$C$19=4,'Tool interface'!$C$18=8),AA33,IF(AND('Tool interface'!$C$19=4,'Tool interface'!$C$18=9),Z33,IF(AND('Tool interface'!$C$19=4,'Tool interface'!$C$18=10),Y33,IF(AND('Tool interface'!$C$19=3,'Tool interface'!$C$18=1),'CBA - BIM level 1'!AI33,IF(AND('Tool interface'!$C$19=3,'Tool interface'!$C$18=2),'CBA - BIM level 1'!AH33,IF(AND('Tool interface'!$C$19=3,'Tool interface'!$C$18=3),'CBA - BIM level 1'!AG33,IF(AND('Tool interface'!$C$19=3,'Tool interface'!$C$18=4),'CBA - BIM level 1'!AF33,IF(AND('Tool interface'!$C$19=3,'Tool interface'!$C$18=5),AE33,IF(AND('Tool interface'!$C$19=3,'Tool interface'!$C$18=6),AD33,IF(AND('Tool interface'!$C$19=3,'Tool interface'!$C$18=7),AC33,IF(AND('Tool interface'!$C$19=3,'Tool interface'!$C$18=8),AB33,IF(AND('Tool interface'!$C$19=3,'Tool interface'!$C$18=9),AA33,IF(AND('Tool interface'!$C$19=3,'Tool interface'!$C$18=10),Z33,IF(AND('Tool interface'!$C$19=2,'Tool interface'!$C$18=1),'CBA - BIM level 1'!AJ33,IF(AND('Tool interface'!$C$19=2,'Tool interface'!$C$18=2),'CBA - BIM level 1'!AI33,IF(AND('Tool interface'!$C$19=2,'Tool interface'!$C$18=3),'CBA - BIM level 1'!AH33,IF(AND('Tool interface'!$C$19=2,'Tool interface'!$C$18=4),'CBA - BIM level 1'!AG33,IF(AND('Tool interface'!$C$19=2,'Tool interface'!$C$18=5),'CBA - BIM level 1'!AF33,IF(AND('Tool interface'!$C$19=2,'Tool interface'!$C$18=6),AE33,IF(AND('Tool interface'!$C$19=2,'Tool interface'!$C$18=7),AD33,IF(AND('Tool interface'!$C$19=2,'Tool interface'!$C$18=8),AC33,IF(AND('Tool interface'!$C$19=2,'Tool interface'!$C$18=9),AB33,IF(AND('Tool interface'!$C$19=2,'Tool interface'!$C$18=10),AA33,IF(AND('Tool interface'!$C$19=1,'Tool interface'!$C$18=1),'CBA - BIM level 1'!AK33,IF(AND('Tool interface'!$C$19=1,'Tool interface'!$C$18=2),'CBA - BIM level 1'!AJ33,IF(AND('Tool interface'!$C$19=1,'Tool interface'!$C$18=3),'CBA - BIM level 1'!AI33,IF(AND('Tool interface'!$C$19=1,'Tool interface'!$C$18=4),'CBA - BIM level 1'!AH33,IF(AND('Tool interface'!$C$19=1,'Tool interface'!$C$18=5),'CBA - BIM level 1'!AG33,IF(AND('Tool interface'!$C$19=1,'Tool interface'!$C$18=6),AF33,IF(AND('Tool interface'!$C$19=1,'Tool interface'!$C$18=7),AE33,IF(AND('Tool interface'!$C$19=1,'Tool interface'!$C$18=8),AD33,IF(AND('Tool interface'!$C$19=1,'Tool interface'!$C$18=9),AC33,IF(AND('Tool interface'!$C$19=1,'Tool interface'!$C$18=10),AB33,))))))))))))))))))))))))))))))))))))))))))))))))))</f>
        <v>0</v>
      </c>
      <c r="Y35" s="397">
        <f>+IF(AND('Tool interface'!$C$19=5,'Tool interface'!$C$18=1),'CBA - BIM level 1'!AH33,IF(AND('Tool interface'!$C$19=5,'Tool interface'!$C$18=2),'CBA - BIM level 1'!AG33,IF(AND('Tool interface'!$C$19=5,'Tool interface'!$C$18=3),AF33,IF(AND('Tool interface'!$C$19=5,'Tool interface'!$C$18=4),AE33,IF(AND('Tool interface'!$C$19=5,'Tool interface'!$C$18=5),AD33,IF(AND('Tool interface'!$C$19=5,'Tool interface'!$C$18=6),AC33,IF(AND('Tool interface'!$C$19=5,'Tool interface'!$C$18=7),AB33,IF(AND('Tool interface'!$C$19=5,'Tool interface'!$C$18=8),AA33,IF(AND('Tool interface'!$C$19=5,'Tool interface'!$C$18=9),Z33,IF(AND('Tool interface'!$C$19=5,'Tool interface'!$C$18=10),Y33,IF(AND('Tool interface'!$C$19=4,'Tool interface'!$C$18=1),'CBA - BIM level 1'!AI33,IF(AND('Tool interface'!$C$19=4,'Tool interface'!$C$18=2),'CBA - BIM level 1'!AH33,IF(AND('Tool interface'!$C$19=4,'Tool interface'!$C$18=3),'CBA - BIM level 1'!AG33,IF(AND('Tool interface'!$C$19=4,'Tool interface'!$C$18=4),AF33,IF(AND('Tool interface'!$C$19=4,'Tool interface'!$C$18=5),AE33,IF(AND('Tool interface'!$C$19=4,'Tool interface'!$C$18=6),AD33,IF(AND('Tool interface'!$C$19=4,'Tool interface'!$C$18=7),AC33,IF(AND('Tool interface'!$C$19=4,'Tool interface'!$C$18=8),AB33,IF(AND('Tool interface'!$C$19=4,'Tool interface'!$C$18=9),AA33,IF(AND('Tool interface'!$C$19=4,'Tool interface'!$C$18=10),Z33,IF(AND('Tool interface'!$C$19=3,'Tool interface'!$C$18=1),'CBA - BIM level 1'!AJ33,IF(AND('Tool interface'!$C$19=3,'Tool interface'!$C$18=2),'CBA - BIM level 1'!AI33,IF(AND('Tool interface'!$C$19=3,'Tool interface'!$C$18=3),'CBA - BIM level 1'!AH33,IF(AND('Tool interface'!$C$19=3,'Tool interface'!$C$18=4),'CBA - BIM level 1'!AG33,IF(AND('Tool interface'!$C$19=3,'Tool interface'!$C$18=5),AF33,IF(AND('Tool interface'!$C$19=3,'Tool interface'!$C$18=6),AE33,IF(AND('Tool interface'!$C$19=3,'Tool interface'!$C$18=7),AD33,IF(AND('Tool interface'!$C$19=3,'Tool interface'!$C$18=8),AC33,IF(AND('Tool interface'!$C$19=3,'Tool interface'!$C$18=9),AB33,IF(AND('Tool interface'!$C$19=3,'Tool interface'!$C$18=10),AA33,IF(AND('Tool interface'!$C$19=2,'Tool interface'!$C$18=1),'CBA - BIM level 1'!AK33,IF(AND('Tool interface'!$C$19=2,'Tool interface'!$C$18=2),'CBA - BIM level 1'!AJ33,IF(AND('Tool interface'!$C$19=2,'Tool interface'!$C$18=3),'CBA - BIM level 1'!AI33,IF(AND('Tool interface'!$C$19=2,'Tool interface'!$C$18=4),'CBA - BIM level 1'!AH33,IF(AND('Tool interface'!$C$19=2,'Tool interface'!$C$18=5),'CBA - BIM level 1'!AG33,IF(AND('Tool interface'!$C$19=2,'Tool interface'!$C$18=6),AF33,IF(AND('Tool interface'!$C$19=2,'Tool interface'!$C$18=7),AE33,IF(AND('Tool interface'!$C$19=2,'Tool interface'!$C$18=8),AD33,IF(AND('Tool interface'!$C$19=2,'Tool interface'!$C$18=9),AC33,IF(AND('Tool interface'!$C$19=2,'Tool interface'!$C$18=10),AB33,IF(AND('Tool interface'!$C$19=1,'Tool interface'!$C$18=1),'CBA - BIM level 1'!AL33,IF(AND('Tool interface'!$C$19=1,'Tool interface'!$C$18=2),'CBA - BIM level 1'!AK33,IF(AND('Tool interface'!$C$19=1,'Tool interface'!$C$18=3),'CBA - BIM level 1'!AJ33,IF(AND('Tool interface'!$C$19=1,'Tool interface'!$C$18=4),'CBA - BIM level 1'!AI33,IF(AND('Tool interface'!$C$19=1,'Tool interface'!$C$18=5),'CBA - BIM level 1'!AH33,IF(AND('Tool interface'!$C$19=1,'Tool interface'!$C$18=6),AG33,IF(AND('Tool interface'!$C$19=1,'Tool interface'!$C$18=7),AF33,IF(AND('Tool interface'!$C$19=1,'Tool interface'!$C$18=8),AE33,IF(AND('Tool interface'!$C$19=1,'Tool interface'!$C$18=9),AD33,IF(AND('Tool interface'!$C$19=1,'Tool interface'!$C$18=10),AC33,))))))))))))))))))))))))))))))))))))))))))))))))))</f>
        <v>0</v>
      </c>
      <c r="Z35" s="397">
        <f>+IF(AND('Tool interface'!$C$19=5,'Tool interface'!$C$18=1),'CBA - BIM level 1'!AI33,IF(AND('Tool interface'!$C$19=5,'Tool interface'!$C$18=2),'CBA - BIM level 1'!AH33,IF(AND('Tool interface'!$C$19=5,'Tool interface'!$C$18=3),AG33,IF(AND('Tool interface'!$C$19=5,'Tool interface'!$C$18=4),AF33,IF(AND('Tool interface'!$C$19=5,'Tool interface'!$C$18=5),AE33,IF(AND('Tool interface'!$C$19=5,'Tool interface'!$C$18=6),AD33,IF(AND('Tool interface'!$C$19=5,'Tool interface'!$C$18=7),AC33,IF(AND('Tool interface'!$C$19=5,'Tool interface'!$C$18=8),AB33,IF(AND('Tool interface'!$C$19=5,'Tool interface'!$C$18=9),AA33,IF(AND('Tool interface'!$C$19=5,'Tool interface'!$C$18=10),Z33,IF(AND('Tool interface'!$C$19=4,'Tool interface'!$C$18=1),'CBA - BIM level 1'!AJ33,IF(AND('Tool interface'!$C$19=4,'Tool interface'!$C$18=2),'CBA - BIM level 1'!AI33,IF(AND('Tool interface'!$C$19=4,'Tool interface'!$C$18=3),'CBA - BIM level 1'!AH33,IF(AND('Tool interface'!$C$19=4,'Tool interface'!$C$18=4),AG33,IF(AND('Tool interface'!$C$19=4,'Tool interface'!$C$18=5),AF33,IF(AND('Tool interface'!$C$19=4,'Tool interface'!$C$18=6),AE33,IF(AND('Tool interface'!$C$19=4,'Tool interface'!$C$18=7),AD33,IF(AND('Tool interface'!$C$19=4,'Tool interface'!$C$18=8),AC33,IF(AND('Tool interface'!$C$19=4,'Tool interface'!$C$18=9),AB33,IF(AND('Tool interface'!$C$19=4,'Tool interface'!$C$18=10),AA33,IF(AND('Tool interface'!$C$19=3,'Tool interface'!$C$18=1),'CBA - BIM level 1'!AK33,IF(AND('Tool interface'!$C$19=3,'Tool interface'!$C$18=2),'CBA - BIM level 1'!AJ33,IF(AND('Tool interface'!$C$19=3,'Tool interface'!$C$18=3),'CBA - BIM level 1'!AI33,IF(AND('Tool interface'!$C$19=3,'Tool interface'!$C$18=4),'CBA - BIM level 1'!AH33,IF(AND('Tool interface'!$C$19=3,'Tool interface'!$C$18=5),AG33,IF(AND('Tool interface'!$C$19=3,'Tool interface'!$C$18=6),AF33,IF(AND('Tool interface'!$C$19=3,'Tool interface'!$C$18=7),AE33,IF(AND('Tool interface'!$C$19=3,'Tool interface'!$C$18=8),AD33,IF(AND('Tool interface'!$C$19=3,'Tool interface'!$C$18=9),AC33,IF(AND('Tool interface'!$C$19=3,'Tool interface'!$C$18=10),AB33,IF(AND('Tool interface'!$C$19=2,'Tool interface'!$C$18=1),'CBA - BIM level 1'!AL33,IF(AND('Tool interface'!$C$19=2,'Tool interface'!$C$18=2),'CBA - BIM level 1'!AK33,IF(AND('Tool interface'!$C$19=2,'Tool interface'!$C$18=3),'CBA - BIM level 1'!AJ33,IF(AND('Tool interface'!$C$19=2,'Tool interface'!$C$18=4),'CBA - BIM level 1'!AI33,IF(AND('Tool interface'!$C$19=2,'Tool interface'!$C$18=5),'CBA - BIM level 1'!AH33,IF(AND('Tool interface'!$C$19=2,'Tool interface'!$C$18=6),AG33,IF(AND('Tool interface'!$C$19=2,'Tool interface'!$C$18=7),AF33,IF(AND('Tool interface'!$C$19=2,'Tool interface'!$C$18=8),AE33,IF(AND('Tool interface'!$C$19=2,'Tool interface'!$C$18=9),AD33,IF(AND('Tool interface'!$C$19=2,'Tool interface'!$C$18=10),AC33,IF(AND('Tool interface'!$C$19=1,'Tool interface'!$C$18=1),'CBA - BIM level 1'!AM33,IF(AND('Tool interface'!$C$19=1,'Tool interface'!$C$18=2),'CBA - BIM level 1'!AL33,IF(AND('Tool interface'!$C$19=1,'Tool interface'!$C$18=3),'CBA - BIM level 1'!AK33,IF(AND('Tool interface'!$C$19=1,'Tool interface'!$C$18=4),'CBA - BIM level 1'!AJ33,IF(AND('Tool interface'!$C$19=1,'Tool interface'!$C$18=5),'CBA - BIM level 1'!AI33,IF(AND('Tool interface'!$C$19=1,'Tool interface'!$C$18=6),AH33,IF(AND('Tool interface'!$C$19=1,'Tool interface'!$C$18=7),AG33,IF(AND('Tool interface'!$C$19=1,'Tool interface'!$C$18=8),AF33,IF(AND('Tool interface'!$C$19=1,'Tool interface'!$C$18=9),AE33,IF(AND('Tool interface'!$C$19=1,'Tool interface'!$C$18=10),AD33,))))))))))))))))))))))))))))))))))))))))))))))))))</f>
        <v>0</v>
      </c>
      <c r="AA35" s="397">
        <f>+IF(AND('Tool interface'!$C$19=5,'Tool interface'!$C$18=1),'CBA - BIM level 1'!AJ33,IF(AND('Tool interface'!$C$19=5,'Tool interface'!$C$18=2),'CBA - BIM level 1'!AI33,IF(AND('Tool interface'!$C$19=5,'Tool interface'!$C$18=3),AH33,IF(AND('Tool interface'!$C$19=5,'Tool interface'!$C$18=4),AG33,IF(AND('Tool interface'!$C$19=5,'Tool interface'!$C$18=5),AF33,IF(AND('Tool interface'!$C$19=5,'Tool interface'!$C$18=6),AE33,IF(AND('Tool interface'!$C$19=5,'Tool interface'!$C$18=7),AD33,IF(AND('Tool interface'!$C$19=5,'Tool interface'!$C$18=8),AC33,IF(AND('Tool interface'!$C$19=5,'Tool interface'!$C$18=9),AB33,IF(AND('Tool interface'!$C$19=5,'Tool interface'!$C$18=10),AA33,IF(AND('Tool interface'!$C$19=4,'Tool interface'!$C$18=1),'CBA - BIM level 1'!AK33,IF(AND('Tool interface'!$C$19=4,'Tool interface'!$C$18=2),'CBA - BIM level 1'!AJ33,IF(AND('Tool interface'!$C$19=4,'Tool interface'!$C$18=3),'CBA - BIM level 1'!AI33,IF(AND('Tool interface'!$C$19=4,'Tool interface'!$C$18=4),AH33,IF(AND('Tool interface'!$C$19=4,'Tool interface'!$C$18=5),AG33,IF(AND('Tool interface'!$C$19=4,'Tool interface'!$C$18=6),AF33,IF(AND('Tool interface'!$C$19=4,'Tool interface'!$C$18=7),AE33,IF(AND('Tool interface'!$C$19=4,'Tool interface'!$C$18=8),AD33,IF(AND('Tool interface'!$C$19=4,'Tool interface'!$C$18=9),AC33,IF(AND('Tool interface'!$C$19=4,'Tool interface'!$C$18=10),AB33,IF(AND('Tool interface'!$C$19=3,'Tool interface'!$C$18=1),'CBA - BIM level 1'!AL33,IF(AND('Tool interface'!$C$19=3,'Tool interface'!$C$18=2),'CBA - BIM level 1'!AK33,IF(AND('Tool interface'!$C$19=3,'Tool interface'!$C$18=3),'CBA - BIM level 1'!AJ33,IF(AND('Tool interface'!$C$19=3,'Tool interface'!$C$18=4),'CBA - BIM level 1'!AI33,IF(AND('Tool interface'!$C$19=3,'Tool interface'!$C$18=5),AH33,IF(AND('Tool interface'!$C$19=3,'Tool interface'!$C$18=6),AG33,IF(AND('Tool interface'!$C$19=3,'Tool interface'!$C$18=7),AF33,IF(AND('Tool interface'!$C$19=3,'Tool interface'!$C$18=8),AE33,IF(AND('Tool interface'!$C$19=3,'Tool interface'!$C$18=9),AD33,IF(AND('Tool interface'!$C$19=3,'Tool interface'!$C$18=10),AC33,IF(AND('Tool interface'!$C$19=2,'Tool interface'!$C$18=1),'CBA - BIM level 1'!AM33,IF(AND('Tool interface'!$C$19=2,'Tool interface'!$C$18=2),'CBA - BIM level 1'!AL33,IF(AND('Tool interface'!$C$19=2,'Tool interface'!$C$18=3),'CBA - BIM level 1'!AK33,IF(AND('Tool interface'!$C$19=2,'Tool interface'!$C$18=4),'CBA - BIM level 1'!AJ33,IF(AND('Tool interface'!$C$19=2,'Tool interface'!$C$18=5),'CBA - BIM level 1'!AI33,IF(AND('Tool interface'!$C$19=2,'Tool interface'!$C$18=6),AH33,IF(AND('Tool interface'!$C$19=2,'Tool interface'!$C$18=7),AG33,IF(AND('Tool interface'!$C$19=2,'Tool interface'!$C$18=8),AF33,IF(AND('Tool interface'!$C$19=2,'Tool interface'!$C$18=9),AE33,IF(AND('Tool interface'!$C$19=2,'Tool interface'!$C$18=10),AD33,IF(AND('Tool interface'!$C$19=1,'Tool interface'!$C$18=1),'CBA - BIM level 1'!AN33,IF(AND('Tool interface'!$C$19=1,'Tool interface'!$C$18=2),'CBA - BIM level 1'!AM33,IF(AND('Tool interface'!$C$19=1,'Tool interface'!$C$18=3),'CBA - BIM level 1'!AL33,IF(AND('Tool interface'!$C$19=1,'Tool interface'!$C$18=4),'CBA - BIM level 1'!AK33,IF(AND('Tool interface'!$C$19=1,'Tool interface'!$C$18=5),'CBA - BIM level 1'!AJ33,IF(AND('Tool interface'!$C$19=1,'Tool interface'!$C$18=6),AI33,IF(AND('Tool interface'!$C$19=1,'Tool interface'!$C$18=7),AH33,IF(AND('Tool interface'!$C$19=1,'Tool interface'!$C$18=8),AG33,IF(AND('Tool interface'!$C$19=1,'Tool interface'!$C$18=9),AF33,IF(AND('Tool interface'!$C$19=1,'Tool interface'!$C$18=10),AE33,))))))))))))))))))))))))))))))))))))))))))))))))))</f>
        <v>0</v>
      </c>
      <c r="AB35" s="397">
        <f>+IF(AND('Tool interface'!$C$19=5,'Tool interface'!$C$18=1),'CBA - BIM level 1'!AK33,IF(AND('Tool interface'!$C$19=5,'Tool interface'!$C$18=2),'CBA - BIM level 1'!AJ33,IF(AND('Tool interface'!$C$19=5,'Tool interface'!$C$18=3),AI33,IF(AND('Tool interface'!$C$19=5,'Tool interface'!$C$18=4),AH33,IF(AND('Tool interface'!$C$19=5,'Tool interface'!$C$18=5),AG33,IF(AND('Tool interface'!$C$19=5,'Tool interface'!$C$18=6),AF33,IF(AND('Tool interface'!$C$19=5,'Tool interface'!$C$18=7),AE33,IF(AND('Tool interface'!$C$19=5,'Tool interface'!$C$18=8),AD33,IF(AND('Tool interface'!$C$19=5,'Tool interface'!$C$18=9),AC33,IF(AND('Tool interface'!$C$19=5,'Tool interface'!$C$18=10),AB33,IF(AND('Tool interface'!$C$19=4,'Tool interface'!$C$18=1),'CBA - BIM level 1'!AL33,IF(AND('Tool interface'!$C$19=4,'Tool interface'!$C$18=2),'CBA - BIM level 1'!AK33,IF(AND('Tool interface'!$C$19=4,'Tool interface'!$C$18=3),'CBA - BIM level 1'!AJ33,IF(AND('Tool interface'!$C$19=4,'Tool interface'!$C$18=4),AI33,IF(AND('Tool interface'!$C$19=4,'Tool interface'!$C$18=5),AH33,IF(AND('Tool interface'!$C$19=4,'Tool interface'!$C$18=6),AG33,IF(AND('Tool interface'!$C$19=4,'Tool interface'!$C$18=7),AF33,IF(AND('Tool interface'!$C$19=4,'Tool interface'!$C$18=8),AE33,IF(AND('Tool interface'!$C$19=4,'Tool interface'!$C$18=9),AD33,IF(AND('Tool interface'!$C$19=4,'Tool interface'!$C$18=10),AC33,IF(AND('Tool interface'!$C$19=3,'Tool interface'!$C$18=1),'CBA - BIM level 1'!AM33,IF(AND('Tool interface'!$C$19=3,'Tool interface'!$C$18=2),'CBA - BIM level 1'!AL33,IF(AND('Tool interface'!$C$19=3,'Tool interface'!$C$18=3),'CBA - BIM level 1'!AK33,IF(AND('Tool interface'!$C$19=3,'Tool interface'!$C$18=4),'CBA - BIM level 1'!AJ33,IF(AND('Tool interface'!$C$19=3,'Tool interface'!$C$18=5),AI33,IF(AND('Tool interface'!$C$19=3,'Tool interface'!$C$18=6),AH33,IF(AND('Tool interface'!$C$19=3,'Tool interface'!$C$18=7),AG33,IF(AND('Tool interface'!$C$19=3,'Tool interface'!$C$18=8),AF33,IF(AND('Tool interface'!$C$19=3,'Tool interface'!$C$18=9),AE33,IF(AND('Tool interface'!$C$19=3,'Tool interface'!$C$18=10),AD33,IF(AND('Tool interface'!$C$19=2,'Tool interface'!$C$18=1),'CBA - BIM level 1'!AN33,IF(AND('Tool interface'!$C$19=2,'Tool interface'!$C$18=2),'CBA - BIM level 1'!AM33,IF(AND('Tool interface'!$C$19=2,'Tool interface'!$C$18=3),'CBA - BIM level 1'!AL33,IF(AND('Tool interface'!$C$19=2,'Tool interface'!$C$18=4),'CBA - BIM level 1'!AK33,IF(AND('Tool interface'!$C$19=2,'Tool interface'!$C$18=5),'CBA - BIM level 1'!AJ33,IF(AND('Tool interface'!$C$19=2,'Tool interface'!$C$18=6),AI33,IF(AND('Tool interface'!$C$19=2,'Tool interface'!$C$18=7),AH33,IF(AND('Tool interface'!$C$19=2,'Tool interface'!$C$18=8),AG33,IF(AND('Tool interface'!$C$19=2,'Tool interface'!$C$18=9),AF33,IF(AND('Tool interface'!$C$19=2,'Tool interface'!$C$18=10),AE33,IF(AND('Tool interface'!$C$19=1,'Tool interface'!$C$18=1),'CBA - BIM level 1'!AO33,IF(AND('Tool interface'!$C$19=1,'Tool interface'!$C$18=2),'CBA - BIM level 1'!AN33,IF(AND('Tool interface'!$C$19=1,'Tool interface'!$C$18=3),'CBA - BIM level 1'!AM33,IF(AND('Tool interface'!$C$19=1,'Tool interface'!$C$18=4),'CBA - BIM level 1'!AL33,IF(AND('Tool interface'!$C$19=1,'Tool interface'!$C$18=5),'CBA - BIM level 1'!AK33,IF(AND('Tool interface'!$C$19=1,'Tool interface'!$C$18=6),AJ33,IF(AND('Tool interface'!$C$19=1,'Tool interface'!$C$18=7),AI33,IF(AND('Tool interface'!$C$19=1,'Tool interface'!$C$18=8),AH33,IF(AND('Tool interface'!$C$19=1,'Tool interface'!$C$18=9),AG33,IF(AND('Tool interface'!$C$19=1,'Tool interface'!$C$18=10),AF33,))))))))))))))))))))))))))))))))))))))))))))))))))</f>
        <v>0</v>
      </c>
      <c r="AC35" s="397">
        <f>+IF(AND('Tool interface'!$C$19=5,'Tool interface'!$C$18=1),'CBA - BIM level 1'!AL33,IF(AND('Tool interface'!$C$19=5,'Tool interface'!$C$18=2),'CBA - BIM level 1'!AK33,IF(AND('Tool interface'!$C$19=5,'Tool interface'!$C$18=3),AJ33,IF(AND('Tool interface'!$C$19=5,'Tool interface'!$C$18=4),AI33,IF(AND('Tool interface'!$C$19=5,'Tool interface'!$C$18=5),AH33,IF(AND('Tool interface'!$C$19=5,'Tool interface'!$C$18=6),AG33,IF(AND('Tool interface'!$C$19=5,'Tool interface'!$C$18=7),AF33,IF(AND('Tool interface'!$C$19=5,'Tool interface'!$C$18=8),AE33,IF(AND('Tool interface'!$C$19=5,'Tool interface'!$C$18=9),AD33,IF(AND('Tool interface'!$C$19=5,'Tool interface'!$C$18=10),AC33,IF(AND('Tool interface'!$C$19=4,'Tool interface'!$C$18=1),'CBA - BIM level 1'!AM33,IF(AND('Tool interface'!$C$19=4,'Tool interface'!$C$18=2),'CBA - BIM level 1'!AL33,IF(AND('Tool interface'!$C$19=4,'Tool interface'!$C$18=3),'CBA - BIM level 1'!AK33,IF(AND('Tool interface'!$C$19=4,'Tool interface'!$C$18=4),AJ33,IF(AND('Tool interface'!$C$19=4,'Tool interface'!$C$18=5),AI33,IF(AND('Tool interface'!$C$19=4,'Tool interface'!$C$18=6),AH33,IF(AND('Tool interface'!$C$19=4,'Tool interface'!$C$18=7),AG33,IF(AND('Tool interface'!$C$19=4,'Tool interface'!$C$18=8),AF33,IF(AND('Tool interface'!$C$19=4,'Tool interface'!$C$18=9),AE33,IF(AND('Tool interface'!$C$19=4,'Tool interface'!$C$18=10),AD33,IF(AND('Tool interface'!$C$19=3,'Tool interface'!$C$18=1),'CBA - BIM level 1'!AN33,IF(AND('Tool interface'!$C$19=3,'Tool interface'!$C$18=2),'CBA - BIM level 1'!AM33,IF(AND('Tool interface'!$C$19=3,'Tool interface'!$C$18=3),'CBA - BIM level 1'!AL33,IF(AND('Tool interface'!$C$19=3,'Tool interface'!$C$18=4),'CBA - BIM level 1'!AK33,IF(AND('Tool interface'!$C$19=3,'Tool interface'!$C$18=5),AJ33,IF(AND('Tool interface'!$C$19=3,'Tool interface'!$C$18=6),AI33,IF(AND('Tool interface'!$C$19=3,'Tool interface'!$C$18=7),AH33,IF(AND('Tool interface'!$C$19=3,'Tool interface'!$C$18=8),AG33,IF(AND('Tool interface'!$C$19=3,'Tool interface'!$C$18=9),AF33,IF(AND('Tool interface'!$C$19=3,'Tool interface'!$C$18=10),AE33,IF(AND('Tool interface'!$C$19=2,'Tool interface'!$C$18=1),'CBA - BIM level 1'!AO33,IF(AND('Tool interface'!$C$19=2,'Tool interface'!$C$18=2),'CBA - BIM level 1'!AN33,IF(AND('Tool interface'!$C$19=2,'Tool interface'!$C$18=3),'CBA - BIM level 1'!AM33,IF(AND('Tool interface'!$C$19=2,'Tool interface'!$C$18=4),'CBA - BIM level 1'!AL33,IF(AND('Tool interface'!$C$19=2,'Tool interface'!$C$18=5),'CBA - BIM level 1'!AK33,IF(AND('Tool interface'!$C$19=2,'Tool interface'!$C$18=6),AJ33,IF(AND('Tool interface'!$C$19=2,'Tool interface'!$C$18=7),AI33,IF(AND('Tool interface'!$C$19=2,'Tool interface'!$C$18=8),AH33,IF(AND('Tool interface'!$C$19=2,'Tool interface'!$C$18=9),AG33,IF(AND('Tool interface'!$C$19=2,'Tool interface'!$C$18=10),AF33,IF(AND('Tool interface'!$C$19=1,'Tool interface'!$C$18=1),'CBA - BIM level 1'!AP33,IF(AND('Tool interface'!$C$19=1,'Tool interface'!$C$18=2),'CBA - BIM level 1'!AO33,IF(AND('Tool interface'!$C$19=1,'Tool interface'!$C$18=3),'CBA - BIM level 1'!AN33,IF(AND('Tool interface'!$C$19=1,'Tool interface'!$C$18=4),'CBA - BIM level 1'!AM33,IF(AND('Tool interface'!$C$19=1,'Tool interface'!$C$18=5),'CBA - BIM level 1'!AL33,IF(AND('Tool interface'!$C$19=1,'Tool interface'!$C$18=6),AK33,IF(AND('Tool interface'!$C$19=1,'Tool interface'!$C$18=7),AJ33,IF(AND('Tool interface'!$C$19=1,'Tool interface'!$C$18=8),AI33,IF(AND('Tool interface'!$C$19=1,'Tool interface'!$C$18=9),AH33,IF(AND('Tool interface'!$C$19=1,'Tool interface'!$C$18=10),AG33,))))))))))))))))))))))))))))))))))))))))))))))))))</f>
        <v>0</v>
      </c>
      <c r="AD35" s="397">
        <f>+IF(AND('Tool interface'!$C$19=5,'Tool interface'!$C$18=1),'CBA - BIM level 1'!AM33,IF(AND('Tool interface'!$C$19=5,'Tool interface'!$C$18=2),'CBA - BIM level 1'!AL33,IF(AND('Tool interface'!$C$19=5,'Tool interface'!$C$18=3),AK33,IF(AND('Tool interface'!$C$19=5,'Tool interface'!$C$18=4),AJ33,IF(AND('Tool interface'!$C$19=5,'Tool interface'!$C$18=5),AI33,IF(AND('Tool interface'!$C$19=5,'Tool interface'!$C$18=6),AH33,IF(AND('Tool interface'!$C$19=5,'Tool interface'!$C$18=7),AG33,IF(AND('Tool interface'!$C$19=5,'Tool interface'!$C$18=8),AF33,IF(AND('Tool interface'!$C$19=5,'Tool interface'!$C$18=9),AE33,IF(AND('Tool interface'!$C$19=5,'Tool interface'!$C$18=10),AD33,IF(AND('Tool interface'!$C$19=4,'Tool interface'!$C$18=1),'CBA - BIM level 1'!AN33,IF(AND('Tool interface'!$C$19=4,'Tool interface'!$C$18=2),'CBA - BIM level 1'!AM33,IF(AND('Tool interface'!$C$19=4,'Tool interface'!$C$18=3),'CBA - BIM level 1'!AL33,IF(AND('Tool interface'!$C$19=4,'Tool interface'!$C$18=4),AK33,IF(AND('Tool interface'!$C$19=4,'Tool interface'!$C$18=5),AJ33,IF(AND('Tool interface'!$C$19=4,'Tool interface'!$C$18=6),AI33,IF(AND('Tool interface'!$C$19=4,'Tool interface'!$C$18=7),AH33,IF(AND('Tool interface'!$C$19=4,'Tool interface'!$C$18=8),AG33,IF(AND('Tool interface'!$C$19=4,'Tool interface'!$C$18=9),AF33,IF(AND('Tool interface'!$C$19=4,'Tool interface'!$C$18=10),AE33,IF(AND('Tool interface'!$C$19=3,'Tool interface'!$C$18=1),'CBA - BIM level 1'!AO33,IF(AND('Tool interface'!$C$19=3,'Tool interface'!$C$18=2),'CBA - BIM level 1'!AN33,IF(AND('Tool interface'!$C$19=3,'Tool interface'!$C$18=3),'CBA - BIM level 1'!AM33,IF(AND('Tool interface'!$C$19=3,'Tool interface'!$C$18=4),'CBA - BIM level 1'!AL33,IF(AND('Tool interface'!$C$19=3,'Tool interface'!$C$18=5),AK33,IF(AND('Tool interface'!$C$19=3,'Tool interface'!$C$18=6),AJ33,IF(AND('Tool interface'!$C$19=3,'Tool interface'!$C$18=7),AI33,IF(AND('Tool interface'!$C$19=3,'Tool interface'!$C$18=8),AH33,IF(AND('Tool interface'!$C$19=3,'Tool interface'!$C$18=9),AG33,IF(AND('Tool interface'!$C$19=3,'Tool interface'!$C$18=10),AF33,IF(AND('Tool interface'!$C$19=2,'Tool interface'!$C$18=1),'CBA - BIM level 1'!AP33,IF(AND('Tool interface'!$C$19=2,'Tool interface'!$C$18=2),'CBA - BIM level 1'!AO33,IF(AND('Tool interface'!$C$19=2,'Tool interface'!$C$18=3),'CBA - BIM level 1'!AN33,IF(AND('Tool interface'!$C$19=2,'Tool interface'!$C$18=4),'CBA - BIM level 1'!AM33,IF(AND('Tool interface'!$C$19=2,'Tool interface'!$C$18=5),'CBA - BIM level 1'!AL33,IF(AND('Tool interface'!$C$19=2,'Tool interface'!$C$18=6),AK33,IF(AND('Tool interface'!$C$19=2,'Tool interface'!$C$18=7),AJ33,IF(AND('Tool interface'!$C$19=2,'Tool interface'!$C$18=8),AI33,IF(AND('Tool interface'!$C$19=2,'Tool interface'!$C$18=9),AH33,IF(AND('Tool interface'!$C$19=2,'Tool interface'!$C$18=10),AG33,IF(AND('Tool interface'!$C$19=1,'Tool interface'!$C$18=1),'CBA - BIM level 1'!AQ33,IF(AND('Tool interface'!$C$19=1,'Tool interface'!$C$18=2),'CBA - BIM level 1'!AP33,IF(AND('Tool interface'!$C$19=1,'Tool interface'!$C$18=3),'CBA - BIM level 1'!AO33,IF(AND('Tool interface'!$C$19=1,'Tool interface'!$C$18=4),'CBA - BIM level 1'!AN33,IF(AND('Tool interface'!$C$19=1,'Tool interface'!$C$18=5),'CBA - BIM level 1'!AM33,IF(AND('Tool interface'!$C$19=1,'Tool interface'!$C$18=6),AL33,IF(AND('Tool interface'!$C$19=1,'Tool interface'!$C$18=7),AK33,IF(AND('Tool interface'!$C$19=1,'Tool interface'!$C$18=8),AJ33,IF(AND('Tool interface'!$C$19=1,'Tool interface'!$C$18=9),AI33,IF(AND('Tool interface'!$C$19=1,'Tool interface'!$C$18=10),AH33,))))))))))))))))))))))))))))))))))))))))))))))))))</f>
        <v>0</v>
      </c>
      <c r="AE35" s="397">
        <f>+IF(AND('Tool interface'!$C$19=5,'Tool interface'!$C$18=1),'CBA - BIM level 1'!AN33,IF(AND('Tool interface'!$C$19=5,'Tool interface'!$C$18=2),'CBA - BIM level 1'!AM33,IF(AND('Tool interface'!$C$19=5,'Tool interface'!$C$18=3),AL33,IF(AND('Tool interface'!$C$19=5,'Tool interface'!$C$18=4),AK33,IF(AND('Tool interface'!$C$19=5,'Tool interface'!$C$18=5),AJ33,IF(AND('Tool interface'!$C$19=5,'Tool interface'!$C$18=6),AI33,IF(AND('Tool interface'!$C$19=5,'Tool interface'!$C$18=7),AH33,IF(AND('Tool interface'!$C$19=5,'Tool interface'!$C$18=8),AG33,IF(AND('Tool interface'!$C$19=5,'Tool interface'!$C$18=9),AF33,IF(AND('Tool interface'!$C$19=5,'Tool interface'!$C$18=10),AE33,IF(AND('Tool interface'!$C$19=4,'Tool interface'!$C$18=1),'CBA - BIM level 1'!AO33,IF(AND('Tool interface'!$C$19=4,'Tool interface'!$C$18=2),'CBA - BIM level 1'!AN33,IF(AND('Tool interface'!$C$19=4,'Tool interface'!$C$18=3),'CBA - BIM level 1'!AM33,IF(AND('Tool interface'!$C$19=4,'Tool interface'!$C$18=4),AL33,IF(AND('Tool interface'!$C$19=4,'Tool interface'!$C$18=5),AK33,IF(AND('Tool interface'!$C$19=4,'Tool interface'!$C$18=6),AJ33,IF(AND('Tool interface'!$C$19=4,'Tool interface'!$C$18=7),AI33,IF(AND('Tool interface'!$C$19=4,'Tool interface'!$C$18=8),AH33,IF(AND('Tool interface'!$C$19=4,'Tool interface'!$C$18=9),AG33,IF(AND('Tool interface'!$C$19=4,'Tool interface'!$C$18=10),AF33,IF(AND('Tool interface'!$C$19=3,'Tool interface'!$C$18=1),'CBA - BIM level 1'!AP33,IF(AND('Tool interface'!$C$19=3,'Tool interface'!$C$18=2),'CBA - BIM level 1'!AO33,IF(AND('Tool interface'!$C$19=3,'Tool interface'!$C$18=3),'CBA - BIM level 1'!AN33,IF(AND('Tool interface'!$C$19=3,'Tool interface'!$C$18=4),'CBA - BIM level 1'!AM33,IF(AND('Tool interface'!$C$19=3,'Tool interface'!$C$18=5),AL33,IF(AND('Tool interface'!$C$19=3,'Tool interface'!$C$18=6),AK33,IF(AND('Tool interface'!$C$19=3,'Tool interface'!$C$18=7),AJ33,IF(AND('Tool interface'!$C$19=3,'Tool interface'!$C$18=8),AI33,IF(AND('Tool interface'!$C$19=3,'Tool interface'!$C$18=9),AH33,IF(AND('Tool interface'!$C$19=3,'Tool interface'!$C$18=10),AG33,IF(AND('Tool interface'!$C$19=2,'Tool interface'!$C$18=1),'CBA - BIM level 1'!AQ33,IF(AND('Tool interface'!$C$19=2,'Tool interface'!$C$18=2),'CBA - BIM level 1'!AP33,IF(AND('Tool interface'!$C$19=2,'Tool interface'!$C$18=3),'CBA - BIM level 1'!AO33,IF(AND('Tool interface'!$C$19=2,'Tool interface'!$C$18=4),'CBA - BIM level 1'!AN33,IF(AND('Tool interface'!$C$19=2,'Tool interface'!$C$18=5),'CBA - BIM level 1'!AM33,IF(AND('Tool interface'!$C$19=2,'Tool interface'!$C$18=6),AL33,IF(AND('Tool interface'!$C$19=2,'Tool interface'!$C$18=7),AK33,IF(AND('Tool interface'!$C$19=2,'Tool interface'!$C$18=8),AJ33,IF(AND('Tool interface'!$C$19=2,'Tool interface'!$C$18=9),AI33,IF(AND('Tool interface'!$C$19=2,'Tool interface'!$C$18=10),AH33,IF(AND('Tool interface'!$C$19=1,'Tool interface'!$C$18=1),'CBA - BIM level 1'!AR33,IF(AND('Tool interface'!$C$19=1,'Tool interface'!$C$18=2),'CBA - BIM level 1'!AQ33,IF(AND('Tool interface'!$C$19=1,'Tool interface'!$C$18=3),'CBA - BIM level 1'!AP33,IF(AND('Tool interface'!$C$19=1,'Tool interface'!$C$18=4),'CBA - BIM level 1'!AO33,IF(AND('Tool interface'!$C$19=1,'Tool interface'!$C$18=5),'CBA - BIM level 1'!AN33,IF(AND('Tool interface'!$C$19=1,'Tool interface'!$C$18=6),AM33,IF(AND('Tool interface'!$C$19=1,'Tool interface'!$C$18=7),AL33,IF(AND('Tool interface'!$C$19=1,'Tool interface'!$C$18=8),AK33,IF(AND('Tool interface'!$C$19=1,'Tool interface'!$C$18=9),AJ33,IF(AND('Tool interface'!$C$19=1,'Tool interface'!$C$18=10),AI33,))))))))))))))))))))))))))))))))))))))))))))))))))</f>
        <v>0</v>
      </c>
      <c r="AF35" s="397">
        <f>+IF(AND('Tool interface'!$C$19=5,'Tool interface'!$C$18=1),'CBA - BIM level 1'!AO33,IF(AND('Tool interface'!$C$19=5,'Tool interface'!$C$18=2),'CBA - BIM level 1'!AN33,IF(AND('Tool interface'!$C$19=5,'Tool interface'!$C$18=3),AM33,IF(AND('Tool interface'!$C$19=5,'Tool interface'!$C$18=4),AL33,IF(AND('Tool interface'!$C$19=5,'Tool interface'!$C$18=5),AK33,IF(AND('Tool interface'!$C$19=5,'Tool interface'!$C$18=6),AJ33,IF(AND('Tool interface'!$C$19=5,'Tool interface'!$C$18=7),AI33,IF(AND('Tool interface'!$C$19=5,'Tool interface'!$C$18=8),AH33,IF(AND('Tool interface'!$C$19=5,'Tool interface'!$C$18=9),AG33,IF(AND('Tool interface'!$C$19=5,'Tool interface'!$C$18=10),AF33,IF(AND('Tool interface'!$C$19=4,'Tool interface'!$C$18=1),'CBA - BIM level 1'!AP33,IF(AND('Tool interface'!$C$19=4,'Tool interface'!$C$18=2),'CBA - BIM level 1'!AO33,IF(AND('Tool interface'!$C$19=4,'Tool interface'!$C$18=3),'CBA - BIM level 1'!AN33,IF(AND('Tool interface'!$C$19=4,'Tool interface'!$C$18=4),AM33,IF(AND('Tool interface'!$C$19=4,'Tool interface'!$C$18=5),AL33,IF(AND('Tool interface'!$C$19=4,'Tool interface'!$C$18=6),AK33,IF(AND('Tool interface'!$C$19=4,'Tool interface'!$C$18=7),AJ33,IF(AND('Tool interface'!$C$19=4,'Tool interface'!$C$18=8),AI33,IF(AND('Tool interface'!$C$19=4,'Tool interface'!$C$18=9),AH33,IF(AND('Tool interface'!$C$19=4,'Tool interface'!$C$18=10),AG33,IF(AND('Tool interface'!$C$19=3,'Tool interface'!$C$18=1),'CBA - BIM level 1'!AQ33,IF(AND('Tool interface'!$C$19=3,'Tool interface'!$C$18=2),'CBA - BIM level 1'!AP33,IF(AND('Tool interface'!$C$19=3,'Tool interface'!$C$18=3),'CBA - BIM level 1'!AO33,IF(AND('Tool interface'!$C$19=3,'Tool interface'!$C$18=4),'CBA - BIM level 1'!AN33,IF(AND('Tool interface'!$C$19=3,'Tool interface'!$C$18=5),AM33,IF(AND('Tool interface'!$C$19=3,'Tool interface'!$C$18=6),AL33,IF(AND('Tool interface'!$C$19=3,'Tool interface'!$C$18=7),AK33,IF(AND('Tool interface'!$C$19=3,'Tool interface'!$C$18=8),AJ33,IF(AND('Tool interface'!$C$19=3,'Tool interface'!$C$18=9),AI33,IF(AND('Tool interface'!$C$19=3,'Tool interface'!$C$18=10),AH33,IF(AND('Tool interface'!$C$19=2,'Tool interface'!$C$18=1),'CBA - BIM level 1'!AR33,IF(AND('Tool interface'!$C$19=2,'Tool interface'!$C$18=2),'CBA - BIM level 1'!AQ33,IF(AND('Tool interface'!$C$19=2,'Tool interface'!$C$18=3),'CBA - BIM level 1'!AP33,IF(AND('Tool interface'!$C$19=2,'Tool interface'!$C$18=4),'CBA - BIM level 1'!AO33,IF(AND('Tool interface'!$C$19=2,'Tool interface'!$C$18=5),'CBA - BIM level 1'!AN33,IF(AND('Tool interface'!$C$19=2,'Tool interface'!$C$18=6),AM33,IF(AND('Tool interface'!$C$19=2,'Tool interface'!$C$18=7),AL33,IF(AND('Tool interface'!$C$19=2,'Tool interface'!$C$18=8),AK33,IF(AND('Tool interface'!$C$19=2,'Tool interface'!$C$18=9),AJ33,IF(AND('Tool interface'!$C$19=2,'Tool interface'!$C$18=10),AI33,IF(AND('Tool interface'!$C$19=1,'Tool interface'!$C$18=1),'CBA - BIM level 1'!AS33,IF(AND('Tool interface'!$C$19=1,'Tool interface'!$C$18=2),'CBA - BIM level 1'!AR33,IF(AND('Tool interface'!$C$19=1,'Tool interface'!$C$18=3),'CBA - BIM level 1'!AQ33,IF(AND('Tool interface'!$C$19=1,'Tool interface'!$C$18=4),'CBA - BIM level 1'!AP33,IF(AND('Tool interface'!$C$19=1,'Tool interface'!$C$18=5),'CBA - BIM level 1'!AO33,IF(AND('Tool interface'!$C$19=1,'Tool interface'!$C$18=6),AN33,IF(AND('Tool interface'!$C$19=1,'Tool interface'!$C$18=7),AM33,IF(AND('Tool interface'!$C$19=1,'Tool interface'!$C$18=8),AL33,IF(AND('Tool interface'!$C$19=1,'Tool interface'!$C$18=9),AK33,IF(AND('Tool interface'!$C$19=1,'Tool interface'!$C$18=10),AJ33,))))))))))))))))))))))))))))))))))))))))))))))))))</f>
        <v>0</v>
      </c>
      <c r="AG35" s="397">
        <f>+IF(AND('Tool interface'!$C$19=5,'Tool interface'!$C$18=1),'CBA - BIM level 1'!AP33,IF(AND('Tool interface'!$C$19=5,'Tool interface'!$C$18=2),'CBA - BIM level 1'!AO33,IF(AND('Tool interface'!$C$19=5,'Tool interface'!$C$18=3),AN33,IF(AND('Tool interface'!$C$19=5,'Tool interface'!$C$18=4),AM33,IF(AND('Tool interface'!$C$19=5,'Tool interface'!$C$18=5),AL33,IF(AND('Tool interface'!$C$19=5,'Tool interface'!$C$18=6),AK33,IF(AND('Tool interface'!$C$19=5,'Tool interface'!$C$18=7),AJ33,IF(AND('Tool interface'!$C$19=5,'Tool interface'!$C$18=8),AI33,IF(AND('Tool interface'!$C$19=5,'Tool interface'!$C$18=9),AH33,IF(AND('Tool interface'!$C$19=5,'Tool interface'!$C$18=10),AG33,IF(AND('Tool interface'!$C$19=4,'Tool interface'!$C$18=1),'CBA - BIM level 1'!AQ33,IF(AND('Tool interface'!$C$19=4,'Tool interface'!$C$18=2),'CBA - BIM level 1'!AP33,IF(AND('Tool interface'!$C$19=4,'Tool interface'!$C$18=3),'CBA - BIM level 1'!AO33,IF(AND('Tool interface'!$C$19=4,'Tool interface'!$C$18=4),AN33,IF(AND('Tool interface'!$C$19=4,'Tool interface'!$C$18=5),AM33,IF(AND('Tool interface'!$C$19=4,'Tool interface'!$C$18=6),AL33,IF(AND('Tool interface'!$C$19=4,'Tool interface'!$C$18=7),AK33,IF(AND('Tool interface'!$C$19=4,'Tool interface'!$C$18=8),AJ33,IF(AND('Tool interface'!$C$19=4,'Tool interface'!$C$18=9),AI33,IF(AND('Tool interface'!$C$19=4,'Tool interface'!$C$18=10),AH33,IF(AND('Tool interface'!$C$19=3,'Tool interface'!$C$18=1),'CBA - BIM level 1'!AR33,IF(AND('Tool interface'!$C$19=3,'Tool interface'!$C$18=2),'CBA - BIM level 1'!AQ33,IF(AND('Tool interface'!$C$19=3,'Tool interface'!$C$18=3),'CBA - BIM level 1'!AP33,IF(AND('Tool interface'!$C$19=3,'Tool interface'!$C$18=4),'CBA - BIM level 1'!AO33,IF(AND('Tool interface'!$C$19=3,'Tool interface'!$C$18=5),AN33,IF(AND('Tool interface'!$C$19=3,'Tool interface'!$C$18=6),AM33,IF(AND('Tool interface'!$C$19=3,'Tool interface'!$C$18=7),AL33,IF(AND('Tool interface'!$C$19=3,'Tool interface'!$C$18=8),AK33,IF(AND('Tool interface'!$C$19=3,'Tool interface'!$C$18=9),AJ33,IF(AND('Tool interface'!$C$19=3,'Tool interface'!$C$18=10),AI33,IF(AND('Tool interface'!$C$19=2,'Tool interface'!$C$18=1),'CBA - BIM level 1'!AS33,IF(AND('Tool interface'!$C$19=2,'Tool interface'!$C$18=2),'CBA - BIM level 1'!AR33,IF(AND('Tool interface'!$C$19=2,'Tool interface'!$C$18=3),'CBA - BIM level 1'!AQ33,IF(AND('Tool interface'!$C$19=2,'Tool interface'!$C$18=4),'CBA - BIM level 1'!AP33,IF(AND('Tool interface'!$C$19=2,'Tool interface'!$C$18=5),'CBA - BIM level 1'!AO33,IF(AND('Tool interface'!$C$19=2,'Tool interface'!$C$18=6),AN33,IF(AND('Tool interface'!$C$19=2,'Tool interface'!$C$18=7),AM33,IF(AND('Tool interface'!$C$19=2,'Tool interface'!$C$18=8),AL33,IF(AND('Tool interface'!$C$19=2,'Tool interface'!$C$18=9),AK33,IF(AND('Tool interface'!$C$19=2,'Tool interface'!$C$18=10),AJ33,IF(AND('Tool interface'!$C$19=1,'Tool interface'!$C$18=1),'CBA - BIM level 1'!AT33,IF(AND('Tool interface'!$C$19=1,'Tool interface'!$C$18=2),'CBA - BIM level 1'!AS33,IF(AND('Tool interface'!$C$19=1,'Tool interface'!$C$18=3),'CBA - BIM level 1'!AR33,IF(AND('Tool interface'!$C$19=1,'Tool interface'!$C$18=4),'CBA - BIM level 1'!AQ33,IF(AND('Tool interface'!$C$19=1,'Tool interface'!$C$18=5),'CBA - BIM level 1'!AP33,IF(AND('Tool interface'!$C$19=1,'Tool interface'!$C$18=6),AO33,IF(AND('Tool interface'!$C$19=1,'Tool interface'!$C$18=7),AN33,IF(AND('Tool interface'!$C$19=1,'Tool interface'!$C$18=8),AM33,IF(AND('Tool interface'!$C$19=1,'Tool interface'!$C$18=9),AL33,IF(AND('Tool interface'!$C$19=1,'Tool interface'!$C$18=10),AK33,))))))))))))))))))))))))))))))))))))))))))))))))))</f>
        <v>0</v>
      </c>
      <c r="AH35" s="397">
        <f>+IF(AND('Tool interface'!$C$19=5,'Tool interface'!$C$18=1),'CBA - BIM level 1'!AQ33,IF(AND('Tool interface'!$C$19=5,'Tool interface'!$C$18=2),'CBA - BIM level 1'!AP33,IF(AND('Tool interface'!$C$19=5,'Tool interface'!$C$18=3),AO33,IF(AND('Tool interface'!$C$19=5,'Tool interface'!$C$18=4),AN33,IF(AND('Tool interface'!$C$19=5,'Tool interface'!$C$18=5),AM33,IF(AND('Tool interface'!$C$19=5,'Tool interface'!$C$18=6),AL33,IF(AND('Tool interface'!$C$19=5,'Tool interface'!$C$18=7),AK33,IF(AND('Tool interface'!$C$19=5,'Tool interface'!$C$18=8),AJ33,IF(AND('Tool interface'!$C$19=5,'Tool interface'!$C$18=9),AI33,IF(AND('Tool interface'!$C$19=5,'Tool interface'!$C$18=10),AH33,IF(AND('Tool interface'!$C$19=4,'Tool interface'!$C$18=1),'CBA - BIM level 1'!AR33,IF(AND('Tool interface'!$C$19=4,'Tool interface'!$C$18=2),'CBA - BIM level 1'!AQ33,IF(AND('Tool interface'!$C$19=4,'Tool interface'!$C$18=3),'CBA - BIM level 1'!AP33,IF(AND('Tool interface'!$C$19=4,'Tool interface'!$C$18=4),AO33,IF(AND('Tool interface'!$C$19=4,'Tool interface'!$C$18=5),AN33,IF(AND('Tool interface'!$C$19=4,'Tool interface'!$C$18=6),AM33,IF(AND('Tool interface'!$C$19=4,'Tool interface'!$C$18=7),AL33,IF(AND('Tool interface'!$C$19=4,'Tool interface'!$C$18=8),AK33,IF(AND('Tool interface'!$C$19=4,'Tool interface'!$C$18=9),AJ33,IF(AND('Tool interface'!$C$19=4,'Tool interface'!$C$18=10),AI33,IF(AND('Tool interface'!$C$19=3,'Tool interface'!$C$18=1),'CBA - BIM level 1'!AS33,IF(AND('Tool interface'!$C$19=3,'Tool interface'!$C$18=2),'CBA - BIM level 1'!AR33,IF(AND('Tool interface'!$C$19=3,'Tool interface'!$C$18=3),'CBA - BIM level 1'!AQ33,IF(AND('Tool interface'!$C$19=3,'Tool interface'!$C$18=4),'CBA - BIM level 1'!AP33,IF(AND('Tool interface'!$C$19=3,'Tool interface'!$C$18=5),AO33,IF(AND('Tool interface'!$C$19=3,'Tool interface'!$C$18=6),AN33,IF(AND('Tool interface'!$C$19=3,'Tool interface'!$C$18=7),AM33,IF(AND('Tool interface'!$C$19=3,'Tool interface'!$C$18=8),AL33,IF(AND('Tool interface'!$C$19=3,'Tool interface'!$C$18=9),AK33,IF(AND('Tool interface'!$C$19=3,'Tool interface'!$C$18=10),AJ33,IF(AND('Tool interface'!$C$19=2,'Tool interface'!$C$18=1),'CBA - BIM level 1'!AT33,IF(AND('Tool interface'!$C$19=2,'Tool interface'!$C$18=2),'CBA - BIM level 1'!AS33,IF(AND('Tool interface'!$C$19=2,'Tool interface'!$C$18=3),'CBA - BIM level 1'!AR33,IF(AND('Tool interface'!$C$19=2,'Tool interface'!$C$18=4),'CBA - BIM level 1'!AQ33,IF(AND('Tool interface'!$C$19=2,'Tool interface'!$C$18=5),'CBA - BIM level 1'!AP33,IF(AND('Tool interface'!$C$19=2,'Tool interface'!$C$18=6),AO33,IF(AND('Tool interface'!$C$19=2,'Tool interface'!$C$18=7),AN33,IF(AND('Tool interface'!$C$19=2,'Tool interface'!$C$18=8),AM33,IF(AND('Tool interface'!$C$19=2,'Tool interface'!$C$18=9),AL33,IF(AND('Tool interface'!$C$19=2,'Tool interface'!$C$18=10),AK33,IF(AND('Tool interface'!$C$19=1,'Tool interface'!$C$18=1),'CBA - BIM level 1'!AU33,IF(AND('Tool interface'!$C$19=1,'Tool interface'!$C$18=2),'CBA - BIM level 1'!AT33,IF(AND('Tool interface'!$C$19=1,'Tool interface'!$C$18=3),'CBA - BIM level 1'!AS33,IF(AND('Tool interface'!$C$19=1,'Tool interface'!$C$18=4),'CBA - BIM level 1'!AR33,IF(AND('Tool interface'!$C$19=1,'Tool interface'!$C$18=5),'CBA - BIM level 1'!AQ33,IF(AND('Tool interface'!$C$19=1,'Tool interface'!$C$18=6),AP33,IF(AND('Tool interface'!$C$19=1,'Tool interface'!$C$18=7),AO33,IF(AND('Tool interface'!$C$19=1,'Tool interface'!$C$18=8),AN33,IF(AND('Tool interface'!$C$19=1,'Tool interface'!$C$18=9),AM33,IF(AND('Tool interface'!$C$19=1,'Tool interface'!$C$18=10),AL33,))))))))))))))))))))))))))))))))))))))))))))))))))</f>
        <v>0</v>
      </c>
      <c r="AI35" s="397">
        <f>+IF(AND('Tool interface'!$C$19=5,'Tool interface'!$C$18=1),'CBA - BIM level 1'!AR33,IF(AND('Tool interface'!$C$19=5,'Tool interface'!$C$18=2),'CBA - BIM level 1'!AQ33,IF(AND('Tool interface'!$C$19=5,'Tool interface'!$C$18=3),AP33,IF(AND('Tool interface'!$C$19=5,'Tool interface'!$C$18=4),AO33,IF(AND('Tool interface'!$C$19=5,'Tool interface'!$C$18=5),AN33,IF(AND('Tool interface'!$C$19=5,'Tool interface'!$C$18=6),AM33,IF(AND('Tool interface'!$C$19=5,'Tool interface'!$C$18=7),AL33,IF(AND('Tool interface'!$C$19=5,'Tool interface'!$C$18=8),AK33,IF(AND('Tool interface'!$C$19=5,'Tool interface'!$C$18=9),AJ33,IF(AND('Tool interface'!$C$19=5,'Tool interface'!$C$18=10),AI33,IF(AND('Tool interface'!$C$19=4,'Tool interface'!$C$18=1),'CBA - BIM level 1'!AS33,IF(AND('Tool interface'!$C$19=4,'Tool interface'!$C$18=2),'CBA - BIM level 1'!AR33,IF(AND('Tool interface'!$C$19=4,'Tool interface'!$C$18=3),'CBA - BIM level 1'!AQ33,IF(AND('Tool interface'!$C$19=4,'Tool interface'!$C$18=4),AP33,IF(AND('Tool interface'!$C$19=4,'Tool interface'!$C$18=5),AO33,IF(AND('Tool interface'!$C$19=4,'Tool interface'!$C$18=6),AN33,IF(AND('Tool interface'!$C$19=4,'Tool interface'!$C$18=7),AM33,IF(AND('Tool interface'!$C$19=4,'Tool interface'!$C$18=8),AL33,IF(AND('Tool interface'!$C$19=4,'Tool interface'!$C$18=9),AK33,IF(AND('Tool interface'!$C$19=4,'Tool interface'!$C$18=10),AJ33,IF(AND('Tool interface'!$C$19=3,'Tool interface'!$C$18=1),'CBA - BIM level 1'!AT33,IF(AND('Tool interface'!$C$19=3,'Tool interface'!$C$18=2),'CBA - BIM level 1'!AS33,IF(AND('Tool interface'!$C$19=3,'Tool interface'!$C$18=3),'CBA - BIM level 1'!AR33,IF(AND('Tool interface'!$C$19=3,'Tool interface'!$C$18=4),'CBA - BIM level 1'!AQ33,IF(AND('Tool interface'!$C$19=3,'Tool interface'!$C$18=5),AP33,IF(AND('Tool interface'!$C$19=3,'Tool interface'!$C$18=6),AO33,IF(AND('Tool interface'!$C$19=3,'Tool interface'!$C$18=7),AN33,IF(AND('Tool interface'!$C$19=3,'Tool interface'!$C$18=8),AM33,IF(AND('Tool interface'!$C$19=3,'Tool interface'!$C$18=9),AL33,IF(AND('Tool interface'!$C$19=3,'Tool interface'!$C$18=10),AK33,IF(AND('Tool interface'!$C$19=2,'Tool interface'!$C$18=1),'CBA - BIM level 1'!AU33,IF(AND('Tool interface'!$C$19=2,'Tool interface'!$C$18=2),'CBA - BIM level 1'!AT33,IF(AND('Tool interface'!$C$19=2,'Tool interface'!$C$18=3),'CBA - BIM level 1'!AS33,IF(AND('Tool interface'!$C$19=2,'Tool interface'!$C$18=4),'CBA - BIM level 1'!AR33,IF(AND('Tool interface'!$C$19=2,'Tool interface'!$C$18=5),'CBA - BIM level 1'!AQ33,IF(AND('Tool interface'!$C$19=2,'Tool interface'!$C$18=6),AP33,IF(AND('Tool interface'!$C$19=2,'Tool interface'!$C$18=7),AO33,IF(AND('Tool interface'!$C$19=2,'Tool interface'!$C$18=8),AN33,IF(AND('Tool interface'!$C$19=2,'Tool interface'!$C$18=9),AM33,IF(AND('Tool interface'!$C$19=2,'Tool interface'!$C$18=10),AL33,IF(AND('Tool interface'!$C$19=1,'Tool interface'!$C$18=1),'CBA - BIM level 1'!AV33,IF(AND('Tool interface'!$C$19=1,'Tool interface'!$C$18=2),'CBA - BIM level 1'!AU33,IF(AND('Tool interface'!$C$19=1,'Tool interface'!$C$18=3),'CBA - BIM level 1'!AT33,IF(AND('Tool interface'!$C$19=1,'Tool interface'!$C$18=4),'CBA - BIM level 1'!AS33,IF(AND('Tool interface'!$C$19=1,'Tool interface'!$C$18=5),'CBA - BIM level 1'!AR33,IF(AND('Tool interface'!$C$19=1,'Tool interface'!$C$18=6),AQ33,IF(AND('Tool interface'!$C$19=1,'Tool interface'!$C$18=7),AP33,IF(AND('Tool interface'!$C$19=1,'Tool interface'!$C$18=8),AO33,IF(AND('Tool interface'!$C$19=1,'Tool interface'!$C$18=9),AN33,IF(AND('Tool interface'!$C$19=1,'Tool interface'!$C$18=10),AM33,))))))))))))))))))))))))))))))))))))))))))))))))))</f>
        <v>0</v>
      </c>
      <c r="AJ35" s="397">
        <f>+IF(AND('Tool interface'!$C$19=5,'Tool interface'!$C$18=1),'CBA - BIM level 1'!AS33,IF(AND('Tool interface'!$C$19=5,'Tool interface'!$C$18=2),'CBA - BIM level 1'!AR33,IF(AND('Tool interface'!$C$19=5,'Tool interface'!$C$18=3),AQ33,IF(AND('Tool interface'!$C$19=5,'Tool interface'!$C$18=4),AP33,IF(AND('Tool interface'!$C$19=5,'Tool interface'!$C$18=5),AO33,IF(AND('Tool interface'!$C$19=5,'Tool interface'!$C$18=6),AN33,IF(AND('Tool interface'!$C$19=5,'Tool interface'!$C$18=7),AM33,IF(AND('Tool interface'!$C$19=5,'Tool interface'!$C$18=8),AL33,IF(AND('Tool interface'!$C$19=5,'Tool interface'!$C$18=9),AK33,IF(AND('Tool interface'!$C$19=5,'Tool interface'!$C$18=10),AJ33,IF(AND('Tool interface'!$C$19=4,'Tool interface'!$C$18=1),'CBA - BIM level 1'!AT33,IF(AND('Tool interface'!$C$19=4,'Tool interface'!$C$18=2),'CBA - BIM level 1'!AS33,IF(AND('Tool interface'!$C$19=4,'Tool interface'!$C$18=3),'CBA - BIM level 1'!AR33,IF(AND('Tool interface'!$C$19=4,'Tool interface'!$C$18=4),AQ33,IF(AND('Tool interface'!$C$19=4,'Tool interface'!$C$18=5),AP33,IF(AND('Tool interface'!$C$19=4,'Tool interface'!$C$18=6),AO33,IF(AND('Tool interface'!$C$19=4,'Tool interface'!$C$18=7),AN33,IF(AND('Tool interface'!$C$19=4,'Tool interface'!$C$18=8),AM33,IF(AND('Tool interface'!$C$19=4,'Tool interface'!$C$18=9),AL33,IF(AND('Tool interface'!$C$19=4,'Tool interface'!$C$18=10),AK33,IF(AND('Tool interface'!$C$19=3,'Tool interface'!$C$18=1),'CBA - BIM level 1'!AU33,IF(AND('Tool interface'!$C$19=3,'Tool interface'!$C$18=2),'CBA - BIM level 1'!AT33,IF(AND('Tool interface'!$C$19=3,'Tool interface'!$C$18=3),'CBA - BIM level 1'!AS33,IF(AND('Tool interface'!$C$19=3,'Tool interface'!$C$18=4),'CBA - BIM level 1'!AR33,IF(AND('Tool interface'!$C$19=3,'Tool interface'!$C$18=5),AQ33,IF(AND('Tool interface'!$C$19=3,'Tool interface'!$C$18=6),AP33,IF(AND('Tool interface'!$C$19=3,'Tool interface'!$C$18=7),AO33,IF(AND('Tool interface'!$C$19=3,'Tool interface'!$C$18=8),AN33,IF(AND('Tool interface'!$C$19=3,'Tool interface'!$C$18=9),AM33,IF(AND('Tool interface'!$C$19=3,'Tool interface'!$C$18=10),AL33,IF(AND('Tool interface'!$C$19=2,'Tool interface'!$C$18=1),'CBA - BIM level 1'!AV33,IF(AND('Tool interface'!$C$19=2,'Tool interface'!$C$18=2),'CBA - BIM level 1'!AU33,IF(AND('Tool interface'!$C$19=2,'Tool interface'!$C$18=3),'CBA - BIM level 1'!AT33,IF(AND('Tool interface'!$C$19=2,'Tool interface'!$C$18=4),'CBA - BIM level 1'!AS33,IF(AND('Tool interface'!$C$19=2,'Tool interface'!$C$18=5),'CBA - BIM level 1'!AR33,IF(AND('Tool interface'!$C$19=2,'Tool interface'!$C$18=6),AQ33,IF(AND('Tool interface'!$C$19=2,'Tool interface'!$C$18=7),AP33,IF(AND('Tool interface'!$C$19=2,'Tool interface'!$C$18=8),AO33,IF(AND('Tool interface'!$C$19=2,'Tool interface'!$C$18=9),AN33,IF(AND('Tool interface'!$C$19=2,'Tool interface'!$C$18=10),AM33,IF(AND('Tool interface'!$C$19=1,'Tool interface'!$C$18=1),'CBA - BIM level 1'!AW33,IF(AND('Tool interface'!$C$19=1,'Tool interface'!$C$18=2),'CBA - BIM level 1'!AV33,IF(AND('Tool interface'!$C$19=1,'Tool interface'!$C$18=3),'CBA - BIM level 1'!AU33,IF(AND('Tool interface'!$C$19=1,'Tool interface'!$C$18=4),'CBA - BIM level 1'!AT33,IF(AND('Tool interface'!$C$19=1,'Tool interface'!$C$18=5),'CBA - BIM level 1'!AS33,IF(AND('Tool interface'!$C$19=1,'Tool interface'!$C$18=6),AR33,IF(AND('Tool interface'!$C$19=1,'Tool interface'!$C$18=7),AQ33,IF(AND('Tool interface'!$C$19=1,'Tool interface'!$C$18=8),AP33,IF(AND('Tool interface'!$C$19=1,'Tool interface'!$C$18=9),AO33,IF(AND('Tool interface'!$C$19=1,'Tool interface'!$C$18=10),AN33,))))))))))))))))))))))))))))))))))))))))))))))))))</f>
        <v>0</v>
      </c>
      <c r="AK35" s="397">
        <f>+IF(AND('Tool interface'!$C$19=5,'Tool interface'!$C$18=1),'CBA - BIM level 1'!AT33,IF(AND('Tool interface'!$C$19=5,'Tool interface'!$C$18=2),'CBA - BIM level 1'!AS33,IF(AND('Tool interface'!$C$19=5,'Tool interface'!$C$18=3),AR33,IF(AND('Tool interface'!$C$19=5,'Tool interface'!$C$18=4),AQ33,IF(AND('Tool interface'!$C$19=5,'Tool interface'!$C$18=5),AP33,IF(AND('Tool interface'!$C$19=5,'Tool interface'!$C$18=6),AO33,IF(AND('Tool interface'!$C$19=5,'Tool interface'!$C$18=7),AN33,IF(AND('Tool interface'!$C$19=5,'Tool interface'!$C$18=8),AM33,IF(AND('Tool interface'!$C$19=5,'Tool interface'!$C$18=9),AL33,IF(AND('Tool interface'!$C$19=5,'Tool interface'!$C$18=10),AK33,IF(AND('Tool interface'!$C$19=4,'Tool interface'!$C$18=1),'CBA - BIM level 1'!AU33,IF(AND('Tool interface'!$C$19=4,'Tool interface'!$C$18=2),'CBA - BIM level 1'!AT33,IF(AND('Tool interface'!$C$19=4,'Tool interface'!$C$18=3),'CBA - BIM level 1'!AS33,IF(AND('Tool interface'!$C$19=4,'Tool interface'!$C$18=4),AR33,IF(AND('Tool interface'!$C$19=4,'Tool interface'!$C$18=5),AQ33,IF(AND('Tool interface'!$C$19=4,'Tool interface'!$C$18=6),AP33,IF(AND('Tool interface'!$C$19=4,'Tool interface'!$C$18=7),AO33,IF(AND('Tool interface'!$C$19=4,'Tool interface'!$C$18=8),AN33,IF(AND('Tool interface'!$C$19=4,'Tool interface'!$C$18=9),AM33,IF(AND('Tool interface'!$C$19=4,'Tool interface'!$C$18=10),AL33,IF(AND('Tool interface'!$C$19=3,'Tool interface'!$C$18=1),'CBA - BIM level 1'!AV33,IF(AND('Tool interface'!$C$19=3,'Tool interface'!$C$18=2),'CBA - BIM level 1'!AU33,IF(AND('Tool interface'!$C$19=3,'Tool interface'!$C$18=3),'CBA - BIM level 1'!AT33,IF(AND('Tool interface'!$C$19=3,'Tool interface'!$C$18=4),'CBA - BIM level 1'!AS33,IF(AND('Tool interface'!$C$19=3,'Tool interface'!$C$18=5),AR33,IF(AND('Tool interface'!$C$19=3,'Tool interface'!$C$18=6),AQ33,IF(AND('Tool interface'!$C$19=3,'Tool interface'!$C$18=7),AP33,IF(AND('Tool interface'!$C$19=3,'Tool interface'!$C$18=8),AO33,IF(AND('Tool interface'!$C$19=3,'Tool interface'!$C$18=9),AN33,IF(AND('Tool interface'!$C$19=3,'Tool interface'!$C$18=10),AM33,IF(AND('Tool interface'!$C$19=2,'Tool interface'!$C$18=1),'CBA - BIM level 1'!AW33,IF(AND('Tool interface'!$C$19=2,'Tool interface'!$C$18=2),'CBA - BIM level 1'!AV33,IF(AND('Tool interface'!$C$19=2,'Tool interface'!$C$18=3),'CBA - BIM level 1'!AU33,IF(AND('Tool interface'!$C$19=2,'Tool interface'!$C$18=4),'CBA - BIM level 1'!AT33,IF(AND('Tool interface'!$C$19=2,'Tool interface'!$C$18=5),'CBA - BIM level 1'!AS33,IF(AND('Tool interface'!$C$19=2,'Tool interface'!$C$18=6),AR33,IF(AND('Tool interface'!$C$19=2,'Tool interface'!$C$18=7),AQ33,IF(AND('Tool interface'!$C$19=2,'Tool interface'!$C$18=8),AP33,IF(AND('Tool interface'!$C$19=2,'Tool interface'!$C$18=9),AO33,IF(AND('Tool interface'!$C$19=2,'Tool interface'!$C$18=10),AN33,IF(AND('Tool interface'!$C$19=1,'Tool interface'!$C$18=1),'CBA - BIM level 1'!AX33,IF(AND('Tool interface'!$C$19=1,'Tool interface'!$C$18=2),'CBA - BIM level 1'!AW33,IF(AND('Tool interface'!$C$19=1,'Tool interface'!$C$18=3),'CBA - BIM level 1'!AV33,IF(AND('Tool interface'!$C$19=1,'Tool interface'!$C$18=4),'CBA - BIM level 1'!AU33,IF(AND('Tool interface'!$C$19=1,'Tool interface'!$C$18=5),'CBA - BIM level 1'!AT33,IF(AND('Tool interface'!$C$19=1,'Tool interface'!$C$18=6),AS33,IF(AND('Tool interface'!$C$19=1,'Tool interface'!$C$18=7),AR33,IF(AND('Tool interface'!$C$19=1,'Tool interface'!$C$18=8),AQ33,IF(AND('Tool interface'!$C$19=1,'Tool interface'!$C$18=9),AP33,IF(AND('Tool interface'!$C$19=1,'Tool interface'!$C$18=10),AO33,))))))))))))))))))))))))))))))))))))))))))))))))))</f>
        <v>0</v>
      </c>
      <c r="AL35" s="247"/>
      <c r="AM35" s="247"/>
      <c r="AN35" s="247"/>
      <c r="AO35" s="247"/>
      <c r="AP35" s="247"/>
    </row>
    <row r="36" spans="1:42" ht="15" thickBot="1" x14ac:dyDescent="0.4">
      <c r="A36" s="247"/>
      <c r="B36" s="274"/>
      <c r="C36" s="268"/>
      <c r="D36" s="378"/>
      <c r="E36" s="379"/>
      <c r="F36" s="378"/>
      <c r="G36" s="378"/>
      <c r="H36" s="378"/>
      <c r="I36" s="378"/>
      <c r="J36" s="378"/>
      <c r="K36" s="378"/>
      <c r="L36" s="378"/>
      <c r="M36" s="378"/>
      <c r="N36" s="378"/>
      <c r="O36" s="378"/>
      <c r="P36" s="378"/>
      <c r="Q36" s="378"/>
      <c r="R36" s="378"/>
      <c r="S36" s="378"/>
      <c r="T36" s="378"/>
      <c r="U36" s="378"/>
      <c r="V36" s="378"/>
      <c r="W36" s="378"/>
      <c r="X36" s="378"/>
      <c r="Y36" s="378"/>
      <c r="Z36" s="378"/>
      <c r="AA36" s="378"/>
      <c r="AB36" s="378"/>
      <c r="AC36" s="378"/>
      <c r="AD36" s="378"/>
      <c r="AE36" s="378"/>
      <c r="AF36" s="378"/>
      <c r="AG36" s="378"/>
      <c r="AH36" s="378"/>
      <c r="AI36" s="378"/>
      <c r="AJ36" s="378"/>
      <c r="AK36" s="378"/>
      <c r="AL36" s="247"/>
      <c r="AM36" s="247"/>
      <c r="AN36" s="247"/>
      <c r="AO36" s="247"/>
      <c r="AP36" s="247"/>
    </row>
    <row r="37" spans="1:42" ht="15" customHeight="1" thickBot="1" x14ac:dyDescent="0.4">
      <c r="A37" s="247"/>
      <c r="B37" s="399" t="s">
        <v>449</v>
      </c>
      <c r="C37" s="477">
        <v>0.04</v>
      </c>
      <c r="D37" s="634"/>
      <c r="E37" s="634"/>
      <c r="F37" s="634"/>
      <c r="G37" s="634"/>
      <c r="H37" s="634"/>
      <c r="I37" s="268"/>
      <c r="J37" s="268"/>
      <c r="K37" s="268"/>
      <c r="L37" s="268"/>
      <c r="M37" s="268"/>
      <c r="N37" s="268"/>
      <c r="O37" s="268"/>
      <c r="P37" s="268"/>
      <c r="Q37" s="268"/>
      <c r="R37" s="268"/>
      <c r="S37" s="268"/>
      <c r="T37" s="268"/>
      <c r="U37" s="268"/>
      <c r="V37" s="268"/>
      <c r="W37" s="268"/>
      <c r="X37" s="268"/>
      <c r="Y37" s="268"/>
      <c r="Z37" s="268"/>
      <c r="AA37" s="268"/>
      <c r="AB37" s="268"/>
      <c r="AC37" s="268"/>
      <c r="AD37" s="268"/>
      <c r="AE37" s="268"/>
      <c r="AF37" s="268"/>
      <c r="AG37" s="268"/>
      <c r="AH37" s="268"/>
      <c r="AI37" s="268"/>
      <c r="AJ37" s="268"/>
      <c r="AK37" s="268"/>
      <c r="AL37" s="247"/>
      <c r="AM37" s="247"/>
      <c r="AN37" s="247"/>
      <c r="AO37" s="247"/>
      <c r="AP37" s="247"/>
    </row>
    <row r="38" spans="1:42" ht="15" thickBot="1" x14ac:dyDescent="0.4">
      <c r="A38" s="247"/>
      <c r="B38" s="400" t="s">
        <v>450</v>
      </c>
      <c r="C38" s="401">
        <f>$C$35+NPV($C$37,$D$35:$AK$35)</f>
        <v>0</v>
      </c>
      <c r="D38" s="268"/>
      <c r="E38" s="268"/>
      <c r="F38" s="268"/>
      <c r="G38" s="268"/>
      <c r="H38" s="268"/>
      <c r="I38" s="268"/>
      <c r="J38" s="268"/>
      <c r="K38" s="268"/>
      <c r="L38" s="268"/>
      <c r="M38" s="268"/>
      <c r="N38" s="268"/>
      <c r="O38" s="268"/>
      <c r="P38" s="268"/>
      <c r="Q38" s="268"/>
      <c r="R38" s="268"/>
      <c r="S38" s="268"/>
      <c r="T38" s="268"/>
      <c r="U38" s="268"/>
      <c r="V38" s="268"/>
      <c r="W38" s="268"/>
      <c r="X38" s="268"/>
      <c r="Y38" s="268"/>
      <c r="Z38" s="268"/>
      <c r="AA38" s="268"/>
      <c r="AB38" s="268"/>
      <c r="AC38" s="268"/>
      <c r="AD38" s="268"/>
      <c r="AE38" s="268"/>
      <c r="AF38" s="268"/>
      <c r="AG38" s="268"/>
      <c r="AH38" s="268"/>
      <c r="AI38" s="268"/>
      <c r="AJ38" s="268"/>
      <c r="AK38" s="268"/>
      <c r="AL38" s="247"/>
      <c r="AM38" s="247"/>
      <c r="AN38" s="247"/>
      <c r="AO38" s="247"/>
      <c r="AP38" s="247"/>
    </row>
    <row r="39" spans="1:42" ht="15" thickBot="1" x14ac:dyDescent="0.4">
      <c r="A39" s="247"/>
      <c r="B39" s="402" t="s">
        <v>451</v>
      </c>
      <c r="C39" s="403">
        <f>$C$17+NPV($C$37,$D$17:$AK$17)</f>
        <v>0</v>
      </c>
      <c r="D39" s="268"/>
      <c r="E39" s="268"/>
      <c r="F39" s="268"/>
      <c r="G39" s="268"/>
      <c r="H39" s="268"/>
      <c r="I39" s="268"/>
      <c r="J39" s="268"/>
      <c r="K39" s="268"/>
      <c r="L39" s="268"/>
      <c r="M39" s="268"/>
      <c r="N39" s="268"/>
      <c r="O39" s="268"/>
      <c r="P39" s="268"/>
      <c r="Q39" s="268"/>
      <c r="R39" s="268"/>
      <c r="S39" s="268"/>
      <c r="T39" s="268"/>
      <c r="U39" s="268"/>
      <c r="V39" s="268"/>
      <c r="W39" s="268"/>
      <c r="X39" s="268"/>
      <c r="Y39" s="268"/>
      <c r="Z39" s="268"/>
      <c r="AA39" s="268"/>
      <c r="AB39" s="268"/>
      <c r="AC39" s="268"/>
      <c r="AD39" s="268"/>
      <c r="AE39" s="268"/>
      <c r="AF39" s="268"/>
      <c r="AG39" s="268"/>
      <c r="AH39" s="268"/>
      <c r="AI39" s="268"/>
      <c r="AJ39" s="268"/>
      <c r="AK39" s="268"/>
      <c r="AL39" s="247"/>
      <c r="AM39" s="247"/>
      <c r="AN39" s="247"/>
      <c r="AO39" s="247"/>
      <c r="AP39" s="247"/>
    </row>
    <row r="40" spans="1:42" ht="15" thickBot="1" x14ac:dyDescent="0.4">
      <c r="A40" s="247"/>
      <c r="B40" s="402" t="s">
        <v>452</v>
      </c>
      <c r="C40" s="404">
        <f>$C$30+NPV($C$37,$D$30:$AK$30)</f>
        <v>0</v>
      </c>
      <c r="D40" s="268"/>
      <c r="E40" s="268"/>
      <c r="F40" s="377"/>
      <c r="G40" s="268"/>
      <c r="H40" s="268"/>
      <c r="I40" s="268"/>
      <c r="J40" s="268"/>
      <c r="K40" s="268"/>
      <c r="L40" s="268"/>
      <c r="M40" s="268"/>
      <c r="N40" s="268"/>
      <c r="O40" s="268"/>
      <c r="P40" s="268"/>
      <c r="Q40" s="268"/>
      <c r="R40" s="268"/>
      <c r="S40" s="268"/>
      <c r="T40" s="268"/>
      <c r="U40" s="268"/>
      <c r="V40" s="268"/>
      <c r="W40" s="268"/>
      <c r="X40" s="268"/>
      <c r="Y40" s="268"/>
      <c r="Z40" s="268"/>
      <c r="AA40" s="268"/>
      <c r="AB40" s="268"/>
      <c r="AC40" s="268"/>
      <c r="AD40" s="268"/>
      <c r="AE40" s="268"/>
      <c r="AF40" s="268"/>
      <c r="AG40" s="268"/>
      <c r="AH40" s="268"/>
      <c r="AI40" s="268"/>
      <c r="AJ40" s="268"/>
      <c r="AK40" s="268"/>
      <c r="AL40" s="247"/>
      <c r="AM40" s="247"/>
      <c r="AN40" s="247"/>
      <c r="AO40" s="247"/>
      <c r="AP40" s="247"/>
    </row>
    <row r="41" spans="1:42" ht="15" thickBot="1" x14ac:dyDescent="0.4">
      <c r="A41" s="247"/>
      <c r="B41" s="402" t="s">
        <v>453</v>
      </c>
      <c r="C41" s="405" t="str">
        <f>IFERROR(C39/C40,"")</f>
        <v/>
      </c>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8"/>
      <c r="AE41" s="268"/>
      <c r="AF41" s="268"/>
      <c r="AG41" s="268"/>
      <c r="AH41" s="268"/>
      <c r="AI41" s="268"/>
      <c r="AJ41" s="268"/>
      <c r="AK41" s="268"/>
      <c r="AL41" s="247"/>
      <c r="AM41" s="247"/>
      <c r="AN41" s="247"/>
      <c r="AO41" s="247"/>
      <c r="AP41" s="247"/>
    </row>
    <row r="42" spans="1:42" ht="15" thickBot="1" x14ac:dyDescent="0.4">
      <c r="A42" s="247"/>
      <c r="B42" s="402" t="s">
        <v>454</v>
      </c>
      <c r="C42" s="405" t="str">
        <f>IFERROR(C41-1,"")</f>
        <v/>
      </c>
      <c r="D42" s="268"/>
      <c r="E42" s="268"/>
      <c r="F42" s="268"/>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8"/>
      <c r="AE42" s="268"/>
      <c r="AF42" s="268"/>
      <c r="AG42" s="268"/>
      <c r="AH42" s="268"/>
      <c r="AI42" s="268"/>
      <c r="AJ42" s="268"/>
      <c r="AK42" s="268"/>
      <c r="AL42" s="247"/>
      <c r="AM42" s="247"/>
      <c r="AN42" s="247"/>
      <c r="AO42" s="247"/>
      <c r="AP42" s="247"/>
    </row>
    <row r="43" spans="1:42" x14ac:dyDescent="0.35">
      <c r="A43" s="247"/>
      <c r="B43" s="483"/>
      <c r="C43" s="484"/>
      <c r="D43" s="268"/>
      <c r="E43" s="268"/>
      <c r="F43" s="268"/>
      <c r="G43" s="268"/>
      <c r="H43" s="268"/>
      <c r="I43" s="268"/>
      <c r="J43" s="268"/>
      <c r="K43" s="268"/>
      <c r="L43" s="268"/>
      <c r="M43" s="268"/>
      <c r="N43" s="268"/>
      <c r="O43" s="268"/>
      <c r="P43" s="268"/>
      <c r="Q43" s="268"/>
      <c r="R43" s="268"/>
      <c r="S43" s="268"/>
      <c r="T43" s="268"/>
      <c r="U43" s="268"/>
      <c r="V43" s="268"/>
      <c r="W43" s="268"/>
      <c r="X43" s="268"/>
      <c r="Y43" s="268"/>
      <c r="Z43" s="268"/>
      <c r="AA43" s="268"/>
      <c r="AB43" s="268"/>
      <c r="AC43" s="268"/>
      <c r="AD43" s="268"/>
      <c r="AE43" s="268"/>
      <c r="AF43" s="268"/>
      <c r="AG43" s="268"/>
      <c r="AH43" s="268"/>
      <c r="AI43" s="268"/>
      <c r="AJ43" s="268"/>
      <c r="AK43" s="268"/>
      <c r="AL43" s="247"/>
      <c r="AM43" s="247"/>
      <c r="AN43" s="247"/>
      <c r="AO43" s="247"/>
      <c r="AP43" s="247"/>
    </row>
    <row r="44" spans="1:42" x14ac:dyDescent="0.35">
      <c r="A44" s="268"/>
      <c r="B44" s="268"/>
      <c r="C44" s="268"/>
      <c r="D44" s="268"/>
      <c r="E44" s="268"/>
      <c r="F44" s="268"/>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8"/>
      <c r="AE44" s="268"/>
      <c r="AF44" s="268"/>
      <c r="AG44" s="268"/>
      <c r="AH44" s="268"/>
      <c r="AI44" s="268"/>
      <c r="AJ44" s="268"/>
      <c r="AK44" s="268"/>
      <c r="AL44" s="247"/>
      <c r="AM44" s="247"/>
      <c r="AN44" s="247"/>
      <c r="AO44" s="247"/>
      <c r="AP44" s="247"/>
    </row>
    <row r="45" spans="1:42" ht="15" thickBot="1" x14ac:dyDescent="0.4">
      <c r="A45" s="247"/>
      <c r="B45" s="273"/>
      <c r="C45" s="273"/>
      <c r="D45" s="268"/>
      <c r="E45" s="268"/>
      <c r="F45" s="268"/>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8"/>
      <c r="AE45" s="268"/>
      <c r="AF45" s="268"/>
      <c r="AG45" s="268"/>
      <c r="AH45" s="268"/>
      <c r="AI45" s="268"/>
      <c r="AJ45" s="268"/>
      <c r="AK45" s="268"/>
      <c r="AL45" s="247"/>
      <c r="AM45" s="247"/>
      <c r="AN45" s="247"/>
      <c r="AO45" s="247"/>
      <c r="AP45" s="247"/>
    </row>
    <row r="46" spans="1:42" ht="13.5" customHeight="1" thickBot="1" x14ac:dyDescent="0.4">
      <c r="A46" s="272"/>
      <c r="B46" s="641"/>
      <c r="C46" s="626" t="s">
        <v>477</v>
      </c>
      <c r="D46" s="626"/>
      <c r="E46" s="626"/>
      <c r="F46" s="626"/>
      <c r="G46" s="626"/>
      <c r="H46" s="626"/>
      <c r="I46" s="626"/>
      <c r="J46" s="626"/>
      <c r="K46" s="626"/>
      <c r="L46" s="626"/>
      <c r="M46" s="626"/>
      <c r="N46" s="626"/>
      <c r="O46" s="626"/>
      <c r="P46" s="626"/>
      <c r="Q46" s="626"/>
      <c r="R46" s="626"/>
      <c r="S46" s="626"/>
      <c r="T46" s="626"/>
      <c r="U46" s="626"/>
      <c r="V46" s="626"/>
      <c r="W46" s="626"/>
      <c r="X46" s="626"/>
      <c r="Y46" s="626"/>
      <c r="Z46" s="626"/>
      <c r="AA46" s="626"/>
      <c r="AB46" s="626"/>
      <c r="AC46" s="626"/>
      <c r="AD46" s="626"/>
      <c r="AE46" s="626"/>
      <c r="AF46" s="626"/>
      <c r="AG46" s="626"/>
      <c r="AH46" s="626"/>
      <c r="AI46" s="626"/>
      <c r="AJ46" s="626"/>
      <c r="AK46" s="626"/>
      <c r="AL46" s="247"/>
      <c r="AM46" s="247"/>
      <c r="AN46" s="247"/>
      <c r="AO46" s="247"/>
      <c r="AP46" s="247"/>
    </row>
    <row r="47" spans="1:42" ht="0.75" hidden="1" customHeight="1" thickBot="1" x14ac:dyDescent="0.4">
      <c r="A47" s="272"/>
      <c r="B47" s="642"/>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47"/>
      <c r="AM47" s="247"/>
      <c r="AN47" s="247"/>
      <c r="AO47" s="247"/>
      <c r="AP47" s="247"/>
    </row>
    <row r="48" spans="1:42" ht="19.5" customHeight="1" thickBot="1" x14ac:dyDescent="0.4">
      <c r="A48" s="272"/>
      <c r="B48" s="643"/>
      <c r="C48" s="637" t="s">
        <v>531</v>
      </c>
      <c r="D48" s="637"/>
      <c r="E48" s="637"/>
      <c r="F48" s="637"/>
      <c r="G48" s="637"/>
      <c r="H48" s="630" t="s">
        <v>485</v>
      </c>
      <c r="I48" s="630"/>
      <c r="J48" s="630"/>
      <c r="K48" s="630"/>
      <c r="L48" s="630"/>
      <c r="M48" s="630"/>
      <c r="N48" s="630"/>
      <c r="O48" s="630"/>
      <c r="P48" s="630"/>
      <c r="Q48" s="630"/>
      <c r="R48" s="630" t="s">
        <v>257</v>
      </c>
      <c r="S48" s="630"/>
      <c r="T48" s="630"/>
      <c r="U48" s="630"/>
      <c r="V48" s="630"/>
      <c r="W48" s="630"/>
      <c r="X48" s="630"/>
      <c r="Y48" s="630"/>
      <c r="Z48" s="630"/>
      <c r="AA48" s="630"/>
      <c r="AB48" s="630"/>
      <c r="AC48" s="630"/>
      <c r="AD48" s="630"/>
      <c r="AE48" s="630"/>
      <c r="AF48" s="630"/>
      <c r="AG48" s="630"/>
      <c r="AH48" s="630"/>
      <c r="AI48" s="630"/>
      <c r="AJ48" s="630"/>
      <c r="AK48" s="630"/>
      <c r="AL48" s="247"/>
      <c r="AM48" s="247"/>
      <c r="AN48" s="247"/>
      <c r="AO48" s="247"/>
      <c r="AP48" s="247"/>
    </row>
    <row r="49" spans="1:42" ht="15" thickBot="1" x14ac:dyDescent="0.4">
      <c r="A49" s="272"/>
      <c r="B49" s="408" t="s">
        <v>455</v>
      </c>
      <c r="C49" s="409" t="s">
        <v>83</v>
      </c>
      <c r="D49" s="409" t="s">
        <v>84</v>
      </c>
      <c r="E49" s="409" t="s">
        <v>85</v>
      </c>
      <c r="F49" s="409" t="s">
        <v>86</v>
      </c>
      <c r="G49" s="409" t="s">
        <v>87</v>
      </c>
      <c r="H49" s="409" t="s">
        <v>83</v>
      </c>
      <c r="I49" s="409" t="s">
        <v>84</v>
      </c>
      <c r="J49" s="409" t="s">
        <v>85</v>
      </c>
      <c r="K49" s="409" t="s">
        <v>86</v>
      </c>
      <c r="L49" s="409" t="s">
        <v>87</v>
      </c>
      <c r="M49" s="409" t="s">
        <v>88</v>
      </c>
      <c r="N49" s="409" t="s">
        <v>89</v>
      </c>
      <c r="O49" s="409" t="s">
        <v>90</v>
      </c>
      <c r="P49" s="409" t="s">
        <v>91</v>
      </c>
      <c r="Q49" s="409" t="s">
        <v>92</v>
      </c>
      <c r="R49" s="409" t="s">
        <v>83</v>
      </c>
      <c r="S49" s="409" t="s">
        <v>84</v>
      </c>
      <c r="T49" s="409" t="s">
        <v>85</v>
      </c>
      <c r="U49" s="409" t="s">
        <v>86</v>
      </c>
      <c r="V49" s="409" t="s">
        <v>87</v>
      </c>
      <c r="W49" s="409" t="s">
        <v>88</v>
      </c>
      <c r="X49" s="409" t="s">
        <v>89</v>
      </c>
      <c r="Y49" s="409" t="s">
        <v>90</v>
      </c>
      <c r="Z49" s="409" t="s">
        <v>91</v>
      </c>
      <c r="AA49" s="409" t="s">
        <v>92</v>
      </c>
      <c r="AB49" s="409" t="s">
        <v>93</v>
      </c>
      <c r="AC49" s="409" t="s">
        <v>94</v>
      </c>
      <c r="AD49" s="409" t="s">
        <v>95</v>
      </c>
      <c r="AE49" s="409" t="s">
        <v>96</v>
      </c>
      <c r="AF49" s="409" t="s">
        <v>97</v>
      </c>
      <c r="AG49" s="409" t="s">
        <v>98</v>
      </c>
      <c r="AH49" s="409" t="s">
        <v>99</v>
      </c>
      <c r="AI49" s="409" t="s">
        <v>100</v>
      </c>
      <c r="AJ49" s="409" t="s">
        <v>101</v>
      </c>
      <c r="AK49" s="409" t="s">
        <v>102</v>
      </c>
      <c r="AL49" s="247"/>
      <c r="AM49" s="247"/>
      <c r="AN49" s="247"/>
      <c r="AO49" s="247"/>
      <c r="AP49" s="247"/>
    </row>
    <row r="50" spans="1:42" ht="15" thickBot="1" x14ac:dyDescent="0.4">
      <c r="A50" s="272"/>
      <c r="B50" s="406" t="s">
        <v>456</v>
      </c>
      <c r="C50" s="262">
        <f>+$C$15</f>
        <v>0</v>
      </c>
      <c r="D50" s="262">
        <f>+$D$15</f>
        <v>0</v>
      </c>
      <c r="E50" s="262">
        <f>+$E$15</f>
        <v>0</v>
      </c>
      <c r="F50" s="262">
        <f>+$F$15</f>
        <v>0</v>
      </c>
      <c r="G50" s="262">
        <f>+$G$15</f>
        <v>0</v>
      </c>
      <c r="H50" s="262">
        <f>+$H$15</f>
        <v>0</v>
      </c>
      <c r="I50" s="262">
        <f>+$I$15</f>
        <v>0</v>
      </c>
      <c r="J50" s="262">
        <f>+$J$15</f>
        <v>0</v>
      </c>
      <c r="K50" s="262">
        <f>+$K$15</f>
        <v>0</v>
      </c>
      <c r="L50" s="262">
        <f>+$L$15</f>
        <v>0</v>
      </c>
      <c r="M50" s="262">
        <f>+$M$15</f>
        <v>0</v>
      </c>
      <c r="N50" s="262">
        <f>+$N$15</f>
        <v>0</v>
      </c>
      <c r="O50" s="407">
        <f>+$O$15</f>
        <v>0</v>
      </c>
      <c r="P50" s="407">
        <f>+$P$15</f>
        <v>0</v>
      </c>
      <c r="Q50" s="407">
        <f>+$Q$15</f>
        <v>0</v>
      </c>
      <c r="R50" s="262">
        <f>+$R$15</f>
        <v>0</v>
      </c>
      <c r="S50" s="262">
        <f>+$S$15</f>
        <v>0</v>
      </c>
      <c r="T50" s="262">
        <f>+$T$15</f>
        <v>0</v>
      </c>
      <c r="U50" s="262">
        <f>+$U$15</f>
        <v>0</v>
      </c>
      <c r="V50" s="262">
        <f>+$V$15</f>
        <v>0</v>
      </c>
      <c r="W50" s="262">
        <f>+$W$15</f>
        <v>0</v>
      </c>
      <c r="X50" s="262">
        <f>+$X$15</f>
        <v>0</v>
      </c>
      <c r="Y50" s="262">
        <f>+$Y$15</f>
        <v>0</v>
      </c>
      <c r="Z50" s="262">
        <f>+$Z$15</f>
        <v>0</v>
      </c>
      <c r="AA50" s="262">
        <f>+$AA$15</f>
        <v>0</v>
      </c>
      <c r="AB50" s="262">
        <f>+$AB$15</f>
        <v>0</v>
      </c>
      <c r="AC50" s="262">
        <f>+$AC$15</f>
        <v>0</v>
      </c>
      <c r="AD50" s="262">
        <f>+$AD$15</f>
        <v>0</v>
      </c>
      <c r="AE50" s="262">
        <f>+$AE$15</f>
        <v>0</v>
      </c>
      <c r="AF50" s="262">
        <f>+$AF$15</f>
        <v>0</v>
      </c>
      <c r="AG50" s="262">
        <f>+$AG$15</f>
        <v>0</v>
      </c>
      <c r="AH50" s="262">
        <f>+$AH$15</f>
        <v>0</v>
      </c>
      <c r="AI50" s="262">
        <f>+$AI$15</f>
        <v>0</v>
      </c>
      <c r="AJ50" s="262">
        <f>+$AJ$15</f>
        <v>0</v>
      </c>
      <c r="AK50" s="262">
        <f>+$AK$15</f>
        <v>0</v>
      </c>
      <c r="AL50" s="247"/>
      <c r="AM50" s="247"/>
      <c r="AN50" s="247"/>
      <c r="AO50" s="247"/>
      <c r="AP50" s="247"/>
    </row>
    <row r="51" spans="1:42" ht="15" thickBot="1" x14ac:dyDescent="0.4">
      <c r="A51" s="272"/>
      <c r="B51" s="406" t="s">
        <v>457</v>
      </c>
      <c r="C51" s="262">
        <f>+$C$28</f>
        <v>0</v>
      </c>
      <c r="D51" s="262">
        <f>+$D$28</f>
        <v>0</v>
      </c>
      <c r="E51" s="262">
        <f>+$E$28</f>
        <v>0</v>
      </c>
      <c r="F51" s="262">
        <f>+$F$28</f>
        <v>0</v>
      </c>
      <c r="G51" s="262">
        <f>+$G$28</f>
        <v>0</v>
      </c>
      <c r="H51" s="262">
        <f>+$H$28</f>
        <v>0</v>
      </c>
      <c r="I51" s="262">
        <f>+$I$28</f>
        <v>0</v>
      </c>
      <c r="J51" s="262">
        <f>+$J$28</f>
        <v>0</v>
      </c>
      <c r="K51" s="262">
        <f>+$K$28</f>
        <v>0</v>
      </c>
      <c r="L51" s="262">
        <f>+$L$28</f>
        <v>0</v>
      </c>
      <c r="M51" s="262">
        <f>+$M$28</f>
        <v>0</v>
      </c>
      <c r="N51" s="262">
        <f>+$N$28</f>
        <v>0</v>
      </c>
      <c r="O51" s="407">
        <f>+$O$28</f>
        <v>0</v>
      </c>
      <c r="P51" s="407">
        <f>+$P$28</f>
        <v>0</v>
      </c>
      <c r="Q51" s="407">
        <f>+$Q$28</f>
        <v>0</v>
      </c>
      <c r="R51" s="262">
        <f>+$R$28</f>
        <v>0</v>
      </c>
      <c r="S51" s="262">
        <f>+$S$28</f>
        <v>0</v>
      </c>
      <c r="T51" s="262">
        <f>+$T$28</f>
        <v>0</v>
      </c>
      <c r="U51" s="262">
        <f>+$U$28</f>
        <v>0</v>
      </c>
      <c r="V51" s="262">
        <f>+$V$28</f>
        <v>0</v>
      </c>
      <c r="W51" s="262">
        <f>+$W$28</f>
        <v>0</v>
      </c>
      <c r="X51" s="262">
        <f>+$X$28</f>
        <v>0</v>
      </c>
      <c r="Y51" s="262">
        <f>+$Y$28</f>
        <v>0</v>
      </c>
      <c r="Z51" s="262">
        <f>+$Z$28</f>
        <v>0</v>
      </c>
      <c r="AA51" s="262">
        <f>+$AA$28</f>
        <v>0</v>
      </c>
      <c r="AB51" s="262">
        <f>+$AB$28</f>
        <v>0</v>
      </c>
      <c r="AC51" s="262">
        <f>+$AC$28</f>
        <v>0</v>
      </c>
      <c r="AD51" s="262">
        <f>+$AD$28</f>
        <v>0</v>
      </c>
      <c r="AE51" s="262">
        <f>+$AE$28</f>
        <v>0</v>
      </c>
      <c r="AF51" s="262">
        <f>+$AF$28</f>
        <v>0</v>
      </c>
      <c r="AG51" s="262">
        <f>+$AG$28</f>
        <v>0</v>
      </c>
      <c r="AH51" s="262">
        <f>+$AH$28</f>
        <v>0</v>
      </c>
      <c r="AI51" s="262">
        <f>+$AI$28</f>
        <v>0</v>
      </c>
      <c r="AJ51" s="262">
        <f>+$AJ$28</f>
        <v>0</v>
      </c>
      <c r="AK51" s="262">
        <f>+$AK$28</f>
        <v>0</v>
      </c>
      <c r="AL51" s="247"/>
      <c r="AM51" s="247"/>
      <c r="AN51" s="247"/>
      <c r="AO51" s="247"/>
      <c r="AP51" s="247"/>
    </row>
    <row r="52" spans="1:42" ht="15" thickBot="1" x14ac:dyDescent="0.4">
      <c r="A52" s="272"/>
      <c r="B52" s="406" t="s">
        <v>458</v>
      </c>
      <c r="C52" s="262">
        <f>+C50-C51</f>
        <v>0</v>
      </c>
      <c r="D52" s="262">
        <f t="shared" ref="D52:G52" si="11">+D50-D51</f>
        <v>0</v>
      </c>
      <c r="E52" s="262">
        <f t="shared" si="11"/>
        <v>0</v>
      </c>
      <c r="F52" s="262">
        <f t="shared" si="11"/>
        <v>0</v>
      </c>
      <c r="G52" s="262">
        <f t="shared" si="11"/>
        <v>0</v>
      </c>
      <c r="H52" s="262">
        <f>+H50-H51</f>
        <v>0</v>
      </c>
      <c r="I52" s="262">
        <f t="shared" ref="I52:Q52" si="12">+I50-I51</f>
        <v>0</v>
      </c>
      <c r="J52" s="262">
        <f t="shared" si="12"/>
        <v>0</v>
      </c>
      <c r="K52" s="262">
        <f t="shared" si="12"/>
        <v>0</v>
      </c>
      <c r="L52" s="262">
        <f t="shared" si="12"/>
        <v>0</v>
      </c>
      <c r="M52" s="262">
        <f t="shared" si="12"/>
        <v>0</v>
      </c>
      <c r="N52" s="262">
        <f t="shared" si="12"/>
        <v>0</v>
      </c>
      <c r="O52" s="407">
        <f t="shared" si="12"/>
        <v>0</v>
      </c>
      <c r="P52" s="407">
        <f t="shared" si="12"/>
        <v>0</v>
      </c>
      <c r="Q52" s="407">
        <f t="shared" si="12"/>
        <v>0</v>
      </c>
      <c r="R52" s="262">
        <f>+R50-R51</f>
        <v>0</v>
      </c>
      <c r="S52" s="262">
        <f t="shared" ref="S52:AK52" si="13">+S50-S51</f>
        <v>0</v>
      </c>
      <c r="T52" s="262">
        <f t="shared" si="13"/>
        <v>0</v>
      </c>
      <c r="U52" s="262">
        <f t="shared" si="13"/>
        <v>0</v>
      </c>
      <c r="V52" s="262">
        <f t="shared" si="13"/>
        <v>0</v>
      </c>
      <c r="W52" s="262">
        <f t="shared" si="13"/>
        <v>0</v>
      </c>
      <c r="X52" s="262">
        <f t="shared" si="13"/>
        <v>0</v>
      </c>
      <c r="Y52" s="262">
        <f t="shared" si="13"/>
        <v>0</v>
      </c>
      <c r="Z52" s="262">
        <f t="shared" si="13"/>
        <v>0</v>
      </c>
      <c r="AA52" s="262">
        <f t="shared" si="13"/>
        <v>0</v>
      </c>
      <c r="AB52" s="262">
        <f t="shared" si="13"/>
        <v>0</v>
      </c>
      <c r="AC52" s="262">
        <f t="shared" si="13"/>
        <v>0</v>
      </c>
      <c r="AD52" s="262">
        <f t="shared" si="13"/>
        <v>0</v>
      </c>
      <c r="AE52" s="262">
        <f t="shared" si="13"/>
        <v>0</v>
      </c>
      <c r="AF52" s="262">
        <f t="shared" si="13"/>
        <v>0</v>
      </c>
      <c r="AG52" s="262">
        <f t="shared" si="13"/>
        <v>0</v>
      </c>
      <c r="AH52" s="262">
        <f t="shared" si="13"/>
        <v>0</v>
      </c>
      <c r="AI52" s="262">
        <f t="shared" si="13"/>
        <v>0</v>
      </c>
      <c r="AJ52" s="262">
        <f t="shared" si="13"/>
        <v>0</v>
      </c>
      <c r="AK52" s="262">
        <f t="shared" si="13"/>
        <v>0</v>
      </c>
      <c r="AL52" s="247"/>
      <c r="AM52" s="247"/>
      <c r="AN52" s="247"/>
      <c r="AO52" s="247"/>
      <c r="AP52" s="247"/>
    </row>
    <row r="53" spans="1:42" s="26" customFormat="1" ht="15" thickBot="1" x14ac:dyDescent="0.4">
      <c r="A53" s="272"/>
      <c r="B53" s="295"/>
      <c r="C53" s="266"/>
      <c r="D53" s="266"/>
      <c r="E53" s="266"/>
      <c r="F53" s="266"/>
      <c r="G53" s="266"/>
      <c r="H53" s="266"/>
      <c r="I53" s="266"/>
      <c r="J53" s="266"/>
      <c r="K53" s="266"/>
      <c r="L53" s="266"/>
      <c r="M53" s="266"/>
      <c r="N53" s="266"/>
      <c r="O53" s="321"/>
      <c r="P53" s="321"/>
      <c r="Q53" s="321"/>
      <c r="R53" s="266"/>
      <c r="S53" s="266"/>
      <c r="T53" s="266"/>
      <c r="U53" s="266"/>
      <c r="V53" s="266"/>
      <c r="W53" s="266"/>
      <c r="X53" s="266"/>
      <c r="Y53" s="266"/>
      <c r="Z53" s="266"/>
      <c r="AA53" s="266"/>
      <c r="AB53" s="266"/>
      <c r="AC53" s="266"/>
      <c r="AD53" s="266"/>
      <c r="AE53" s="266"/>
      <c r="AF53" s="266"/>
      <c r="AG53" s="266"/>
      <c r="AH53" s="266"/>
      <c r="AI53" s="266"/>
      <c r="AJ53" s="266"/>
      <c r="AK53" s="267"/>
      <c r="AL53" s="247"/>
      <c r="AM53" s="247"/>
      <c r="AN53" s="247"/>
      <c r="AO53" s="247"/>
      <c r="AP53" s="247"/>
    </row>
    <row r="54" spans="1:42" ht="15" thickBot="1" x14ac:dyDescent="0.4">
      <c r="A54" s="272"/>
      <c r="B54" s="410" t="s">
        <v>459</v>
      </c>
      <c r="C54" s="345">
        <f>+$C$15+NPV($C$37,$D$15:$G$15)</f>
        <v>0</v>
      </c>
      <c r="D54" s="342"/>
      <c r="E54" s="342"/>
      <c r="F54" s="342"/>
      <c r="G54" s="342"/>
      <c r="H54" s="345">
        <f>+$H$15+NPV($C$37,$I$15:$Q$15)</f>
        <v>0</v>
      </c>
      <c r="I54" s="343"/>
      <c r="J54" s="343"/>
      <c r="K54" s="343"/>
      <c r="L54" s="343"/>
      <c r="M54" s="343"/>
      <c r="N54" s="343"/>
      <c r="O54" s="343"/>
      <c r="P54" s="343"/>
      <c r="Q54" s="474"/>
      <c r="R54" s="345">
        <f>+$R$15+NPV($C$37,$S$15:$AK$15)</f>
        <v>0</v>
      </c>
      <c r="S54" s="342"/>
      <c r="T54" s="342"/>
      <c r="U54" s="342"/>
      <c r="V54" s="342"/>
      <c r="W54" s="342"/>
      <c r="X54" s="342"/>
      <c r="Y54" s="342"/>
      <c r="Z54" s="342"/>
      <c r="AA54" s="342"/>
      <c r="AB54" s="342"/>
      <c r="AC54" s="342"/>
      <c r="AD54" s="342"/>
      <c r="AE54" s="342"/>
      <c r="AF54" s="342"/>
      <c r="AG54" s="342"/>
      <c r="AH54" s="342"/>
      <c r="AI54" s="342"/>
      <c r="AJ54" s="342"/>
      <c r="AK54" s="344"/>
      <c r="AL54" s="247"/>
      <c r="AM54" s="247"/>
      <c r="AN54" s="247"/>
      <c r="AO54" s="247"/>
      <c r="AP54" s="247"/>
    </row>
    <row r="55" spans="1:42" ht="15" thickBot="1" x14ac:dyDescent="0.4">
      <c r="A55" s="272"/>
      <c r="B55" s="410" t="s">
        <v>460</v>
      </c>
      <c r="C55" s="345">
        <f>+$C$28+NPV($C$37,$D$28:$G$28)</f>
        <v>0</v>
      </c>
      <c r="D55" s="342"/>
      <c r="E55" s="342"/>
      <c r="F55" s="342"/>
      <c r="G55" s="342"/>
      <c r="H55" s="345">
        <f>+$H$28+NPV($C$37,$I$28:$Q$28)</f>
        <v>0</v>
      </c>
      <c r="I55" s="343"/>
      <c r="J55" s="343"/>
      <c r="K55" s="343"/>
      <c r="L55" s="343"/>
      <c r="M55" s="343"/>
      <c r="N55" s="343"/>
      <c r="O55" s="343"/>
      <c r="P55" s="343"/>
      <c r="Q55" s="474"/>
      <c r="R55" s="345">
        <f>+$R$28+NPV($C$37,$S$28:$AK$28)</f>
        <v>0</v>
      </c>
      <c r="S55" s="342"/>
      <c r="T55" s="342"/>
      <c r="U55" s="342"/>
      <c r="V55" s="342"/>
      <c r="W55" s="342"/>
      <c r="X55" s="342"/>
      <c r="Y55" s="342"/>
      <c r="Z55" s="342"/>
      <c r="AA55" s="342"/>
      <c r="AB55" s="342"/>
      <c r="AC55" s="342"/>
      <c r="AD55" s="342"/>
      <c r="AE55" s="342"/>
      <c r="AF55" s="342"/>
      <c r="AG55" s="342"/>
      <c r="AH55" s="342"/>
      <c r="AI55" s="342"/>
      <c r="AJ55" s="342"/>
      <c r="AK55" s="344"/>
      <c r="AL55" s="247"/>
      <c r="AM55" s="247"/>
      <c r="AN55" s="247"/>
      <c r="AO55" s="247"/>
      <c r="AP55" s="247"/>
    </row>
    <row r="56" spans="1:42" ht="15" thickBot="1" x14ac:dyDescent="0.4">
      <c r="A56" s="272"/>
      <c r="B56" s="410" t="s">
        <v>461</v>
      </c>
      <c r="C56" s="411" t="str">
        <f>+IFERROR($C$54/$C$55,"")</f>
        <v/>
      </c>
      <c r="D56" s="342"/>
      <c r="E56" s="342"/>
      <c r="F56" s="342"/>
      <c r="G56" s="342"/>
      <c r="H56" s="411" t="str">
        <f>+IFERROR($H$54/$H$55,"")</f>
        <v/>
      </c>
      <c r="I56" s="343"/>
      <c r="J56" s="343"/>
      <c r="K56" s="343"/>
      <c r="L56" s="343"/>
      <c r="M56" s="343"/>
      <c r="N56" s="343"/>
      <c r="O56" s="343"/>
      <c r="P56" s="343"/>
      <c r="Q56" s="474"/>
      <c r="R56" s="411">
        <f>+IFERROR($R$54/$R$55,0)</f>
        <v>0</v>
      </c>
      <c r="S56" s="342"/>
      <c r="T56" s="342"/>
      <c r="U56" s="342"/>
      <c r="V56" s="342"/>
      <c r="W56" s="342"/>
      <c r="X56" s="342"/>
      <c r="Y56" s="342"/>
      <c r="Z56" s="342"/>
      <c r="AA56" s="342"/>
      <c r="AB56" s="342"/>
      <c r="AC56" s="342"/>
      <c r="AD56" s="342"/>
      <c r="AE56" s="342"/>
      <c r="AF56" s="342"/>
      <c r="AG56" s="342"/>
      <c r="AH56" s="342"/>
      <c r="AI56" s="342"/>
      <c r="AJ56" s="342"/>
      <c r="AK56" s="344"/>
      <c r="AL56" s="247"/>
      <c r="AM56" s="247"/>
      <c r="AN56" s="247"/>
      <c r="AO56" s="247"/>
      <c r="AP56" s="247"/>
    </row>
    <row r="57" spans="1:42" ht="15" thickBot="1" x14ac:dyDescent="0.4">
      <c r="A57" s="272"/>
      <c r="B57" s="412" t="s">
        <v>462</v>
      </c>
      <c r="C57" s="413">
        <f>+C52+NPV($C$37,D52:G52)</f>
        <v>0</v>
      </c>
      <c r="D57" s="333"/>
      <c r="E57" s="334"/>
      <c r="F57" s="334"/>
      <c r="G57" s="334"/>
      <c r="H57" s="413">
        <f>+H52+NPV($C$37,I52:Q52)</f>
        <v>0</v>
      </c>
      <c r="I57" s="335"/>
      <c r="J57" s="335"/>
      <c r="K57" s="335"/>
      <c r="L57" s="335"/>
      <c r="M57" s="335"/>
      <c r="N57" s="335"/>
      <c r="O57" s="335"/>
      <c r="P57" s="335"/>
      <c r="Q57" s="335"/>
      <c r="R57" s="413">
        <f>+R52+NPV($C$37,S52:AK52)</f>
        <v>0</v>
      </c>
      <c r="S57" s="334"/>
      <c r="T57" s="334"/>
      <c r="U57" s="334"/>
      <c r="V57" s="334"/>
      <c r="W57" s="334"/>
      <c r="X57" s="334"/>
      <c r="Y57" s="334"/>
      <c r="Z57" s="334"/>
      <c r="AA57" s="334"/>
      <c r="AB57" s="334"/>
      <c r="AC57" s="334"/>
      <c r="AD57" s="334"/>
      <c r="AE57" s="334"/>
      <c r="AF57" s="334"/>
      <c r="AG57" s="334"/>
      <c r="AH57" s="334"/>
      <c r="AI57" s="334"/>
      <c r="AJ57" s="334"/>
      <c r="AK57" s="336"/>
      <c r="AL57" s="247"/>
      <c r="AM57" s="247"/>
      <c r="AN57" s="247"/>
      <c r="AO57" s="247"/>
      <c r="AP57" s="247"/>
    </row>
    <row r="58" spans="1:42" x14ac:dyDescent="0.35">
      <c r="A58" s="268"/>
      <c r="B58" s="268"/>
      <c r="C58" s="268"/>
      <c r="D58" s="268"/>
      <c r="E58" s="268"/>
      <c r="F58" s="268"/>
      <c r="G58" s="268"/>
      <c r="H58" s="268"/>
      <c r="I58" s="268"/>
      <c r="J58" s="268"/>
      <c r="K58" s="268"/>
      <c r="L58" s="268"/>
      <c r="M58" s="268"/>
      <c r="N58" s="268"/>
      <c r="O58" s="268"/>
      <c r="P58" s="268"/>
      <c r="Q58" s="268"/>
      <c r="R58" s="268"/>
      <c r="S58" s="268"/>
      <c r="T58" s="268"/>
      <c r="U58" s="268"/>
      <c r="V58" s="268"/>
      <c r="W58" s="268"/>
      <c r="X58" s="268"/>
      <c r="Y58" s="268"/>
      <c r="Z58" s="268"/>
      <c r="AA58" s="268"/>
      <c r="AB58" s="268"/>
      <c r="AC58" s="268"/>
      <c r="AD58" s="268"/>
      <c r="AE58" s="268"/>
      <c r="AF58" s="268"/>
      <c r="AG58" s="268"/>
      <c r="AH58" s="268"/>
      <c r="AI58" s="268"/>
      <c r="AJ58" s="268"/>
      <c r="AK58" s="268"/>
      <c r="AL58" s="247"/>
      <c r="AM58" s="247"/>
      <c r="AN58" s="247"/>
      <c r="AO58" s="247"/>
      <c r="AP58" s="247"/>
    </row>
    <row r="59" spans="1:42" ht="15" thickBot="1" x14ac:dyDescent="0.4">
      <c r="A59" s="247"/>
      <c r="B59" s="247"/>
      <c r="C59" s="247"/>
      <c r="D59" s="247"/>
      <c r="E59" s="247"/>
      <c r="F59" s="247"/>
      <c r="G59" s="247"/>
      <c r="H59" s="247"/>
      <c r="I59" s="247"/>
      <c r="J59" s="247"/>
      <c r="K59" s="247"/>
      <c r="L59" s="247"/>
      <c r="M59" s="247"/>
      <c r="N59" s="247"/>
      <c r="O59" s="247"/>
      <c r="P59" s="247"/>
      <c r="Q59" s="247"/>
      <c r="R59" s="247"/>
      <c r="S59" s="247"/>
      <c r="T59" s="247"/>
      <c r="U59" s="247"/>
      <c r="V59" s="247"/>
      <c r="W59" s="247"/>
      <c r="X59" s="247"/>
      <c r="Y59" s="247"/>
      <c r="Z59" s="247"/>
      <c r="AA59" s="247"/>
      <c r="AB59" s="247"/>
      <c r="AC59" s="247"/>
      <c r="AD59" s="247"/>
      <c r="AE59" s="247"/>
      <c r="AF59" s="247"/>
      <c r="AG59" s="247"/>
      <c r="AH59" s="247"/>
      <c r="AI59" s="247"/>
      <c r="AJ59" s="247"/>
      <c r="AK59" s="247"/>
      <c r="AL59" s="247"/>
      <c r="AM59" s="247"/>
      <c r="AN59" s="247"/>
      <c r="AO59" s="247"/>
      <c r="AP59" s="247"/>
    </row>
    <row r="60" spans="1:42" ht="14.25" customHeight="1" thickBot="1" x14ac:dyDescent="0.4">
      <c r="A60" s="350"/>
      <c r="B60" s="349"/>
      <c r="C60" s="627" t="s">
        <v>478</v>
      </c>
      <c r="D60" s="628"/>
      <c r="E60" s="628"/>
      <c r="F60" s="628"/>
      <c r="G60" s="628"/>
      <c r="H60" s="628"/>
      <c r="I60" s="628"/>
      <c r="J60" s="628"/>
      <c r="K60" s="628"/>
      <c r="L60" s="628"/>
      <c r="M60" s="628"/>
      <c r="N60" s="628"/>
      <c r="O60" s="628"/>
      <c r="P60" s="628"/>
      <c r="Q60" s="628"/>
      <c r="R60" s="628"/>
      <c r="S60" s="628"/>
      <c r="T60" s="628"/>
      <c r="U60" s="628"/>
      <c r="V60" s="628"/>
      <c r="W60" s="628"/>
      <c r="X60" s="628"/>
      <c r="Y60" s="628"/>
      <c r="Z60" s="628"/>
      <c r="AA60" s="628"/>
      <c r="AB60" s="628"/>
      <c r="AC60" s="628"/>
      <c r="AD60" s="628"/>
      <c r="AE60" s="628"/>
      <c r="AF60" s="628"/>
      <c r="AG60" s="628"/>
      <c r="AH60" s="628"/>
      <c r="AI60" s="628"/>
      <c r="AJ60" s="628"/>
      <c r="AK60" s="629"/>
      <c r="AL60" s="247"/>
      <c r="AM60" s="247"/>
      <c r="AN60" s="247"/>
      <c r="AO60" s="247"/>
      <c r="AP60" s="247"/>
    </row>
    <row r="61" spans="1:42" ht="15" hidden="1" thickBot="1" x14ac:dyDescent="0.4">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47"/>
      <c r="AM61" s="247"/>
      <c r="AN61" s="247"/>
      <c r="AO61" s="247"/>
      <c r="AP61" s="247"/>
    </row>
    <row r="62" spans="1:42" ht="15" thickBot="1" x14ac:dyDescent="0.4">
      <c r="A62" s="631" t="s">
        <v>481</v>
      </c>
      <c r="B62" s="408" t="s">
        <v>463</v>
      </c>
      <c r="C62" s="471" t="s">
        <v>83</v>
      </c>
      <c r="D62" s="471" t="s">
        <v>84</v>
      </c>
      <c r="E62" s="471" t="s">
        <v>85</v>
      </c>
      <c r="F62" s="471" t="s">
        <v>86</v>
      </c>
      <c r="G62" s="471" t="s">
        <v>87</v>
      </c>
      <c r="H62" s="471" t="s">
        <v>88</v>
      </c>
      <c r="I62" s="471" t="s">
        <v>89</v>
      </c>
      <c r="J62" s="471" t="s">
        <v>90</v>
      </c>
      <c r="K62" s="471" t="s">
        <v>91</v>
      </c>
      <c r="L62" s="471" t="s">
        <v>92</v>
      </c>
      <c r="M62" s="471" t="s">
        <v>93</v>
      </c>
      <c r="N62" s="471" t="s">
        <v>94</v>
      </c>
      <c r="O62" s="471" t="s">
        <v>95</v>
      </c>
      <c r="P62" s="471" t="s">
        <v>96</v>
      </c>
      <c r="Q62" s="471" t="s">
        <v>97</v>
      </c>
      <c r="R62" s="471" t="s">
        <v>98</v>
      </c>
      <c r="S62" s="471" t="s">
        <v>99</v>
      </c>
      <c r="T62" s="471" t="s">
        <v>100</v>
      </c>
      <c r="U62" s="471" t="s">
        <v>101</v>
      </c>
      <c r="V62" s="471" t="s">
        <v>102</v>
      </c>
      <c r="W62" s="471" t="s">
        <v>264</v>
      </c>
      <c r="X62" s="471" t="s">
        <v>265</v>
      </c>
      <c r="Y62" s="471" t="s">
        <v>266</v>
      </c>
      <c r="Z62" s="471" t="s">
        <v>267</v>
      </c>
      <c r="AA62" s="471" t="s">
        <v>268</v>
      </c>
      <c r="AB62" s="471" t="s">
        <v>269</v>
      </c>
      <c r="AC62" s="471" t="s">
        <v>270</v>
      </c>
      <c r="AD62" s="471" t="s">
        <v>271</v>
      </c>
      <c r="AE62" s="471" t="s">
        <v>272</v>
      </c>
      <c r="AF62" s="471" t="s">
        <v>273</v>
      </c>
      <c r="AG62" s="471" t="s">
        <v>274</v>
      </c>
      <c r="AH62" s="471" t="s">
        <v>275</v>
      </c>
      <c r="AI62" s="471" t="s">
        <v>276</v>
      </c>
      <c r="AJ62" s="471" t="s">
        <v>277</v>
      </c>
      <c r="AK62" s="471" t="s">
        <v>278</v>
      </c>
      <c r="AL62" s="247"/>
      <c r="AM62" s="247"/>
      <c r="AN62" s="247"/>
      <c r="AO62" s="247"/>
      <c r="AP62" s="247"/>
    </row>
    <row r="63" spans="1:42" ht="15" thickBot="1" x14ac:dyDescent="0.4">
      <c r="A63" s="632"/>
      <c r="B63" s="406" t="s">
        <v>464</v>
      </c>
      <c r="C63" s="262">
        <f>+C15</f>
        <v>0</v>
      </c>
      <c r="D63" s="262">
        <f>+D15</f>
        <v>0</v>
      </c>
      <c r="E63" s="262">
        <f>+E15</f>
        <v>0</v>
      </c>
      <c r="F63" s="262">
        <f>+F15</f>
        <v>0</v>
      </c>
      <c r="G63" s="262">
        <f>+G15</f>
        <v>0</v>
      </c>
      <c r="H63" s="262">
        <f t="shared" ref="H63:Q63" si="14">+H15-IF(H13&lt;&gt;"",H13,0)-IF(H14&lt;&gt;"",H14,0)</f>
        <v>0</v>
      </c>
      <c r="I63" s="262">
        <f t="shared" si="14"/>
        <v>0</v>
      </c>
      <c r="J63" s="262">
        <f t="shared" si="14"/>
        <v>0</v>
      </c>
      <c r="K63" s="262">
        <f t="shared" si="14"/>
        <v>0</v>
      </c>
      <c r="L63" s="262">
        <f t="shared" si="14"/>
        <v>0</v>
      </c>
      <c r="M63" s="262">
        <f t="shared" si="14"/>
        <v>0</v>
      </c>
      <c r="N63" s="262">
        <f t="shared" si="14"/>
        <v>0</v>
      </c>
      <c r="O63" s="262">
        <f t="shared" si="14"/>
        <v>0</v>
      </c>
      <c r="P63" s="262">
        <f t="shared" si="14"/>
        <v>0</v>
      </c>
      <c r="Q63" s="262">
        <f t="shared" si="14"/>
        <v>0</v>
      </c>
      <c r="R63" s="262">
        <f t="shared" ref="R63:AK63" si="15">+R15</f>
        <v>0</v>
      </c>
      <c r="S63" s="262">
        <f t="shared" si="15"/>
        <v>0</v>
      </c>
      <c r="T63" s="262">
        <f t="shared" si="15"/>
        <v>0</v>
      </c>
      <c r="U63" s="262">
        <f t="shared" si="15"/>
        <v>0</v>
      </c>
      <c r="V63" s="262">
        <f t="shared" si="15"/>
        <v>0</v>
      </c>
      <c r="W63" s="262">
        <f t="shared" si="15"/>
        <v>0</v>
      </c>
      <c r="X63" s="262">
        <f t="shared" si="15"/>
        <v>0</v>
      </c>
      <c r="Y63" s="262">
        <f t="shared" si="15"/>
        <v>0</v>
      </c>
      <c r="Z63" s="262">
        <f t="shared" si="15"/>
        <v>0</v>
      </c>
      <c r="AA63" s="262">
        <f t="shared" si="15"/>
        <v>0</v>
      </c>
      <c r="AB63" s="262">
        <f t="shared" si="15"/>
        <v>0</v>
      </c>
      <c r="AC63" s="262">
        <f t="shared" si="15"/>
        <v>0</v>
      </c>
      <c r="AD63" s="262">
        <f t="shared" si="15"/>
        <v>0</v>
      </c>
      <c r="AE63" s="262">
        <f t="shared" si="15"/>
        <v>0</v>
      </c>
      <c r="AF63" s="262">
        <f t="shared" si="15"/>
        <v>0</v>
      </c>
      <c r="AG63" s="262">
        <f t="shared" si="15"/>
        <v>0</v>
      </c>
      <c r="AH63" s="262">
        <f t="shared" si="15"/>
        <v>0</v>
      </c>
      <c r="AI63" s="262">
        <f t="shared" si="15"/>
        <v>0</v>
      </c>
      <c r="AJ63" s="262">
        <f t="shared" si="15"/>
        <v>0</v>
      </c>
      <c r="AK63" s="262">
        <f t="shared" si="15"/>
        <v>0</v>
      </c>
      <c r="AL63" s="247"/>
      <c r="AM63" s="247"/>
      <c r="AN63" s="247"/>
      <c r="AO63" s="247"/>
      <c r="AP63" s="247"/>
    </row>
    <row r="64" spans="1:42" ht="15" thickBot="1" x14ac:dyDescent="0.4">
      <c r="A64" s="632"/>
      <c r="B64" s="419" t="s">
        <v>465</v>
      </c>
      <c r="C64" s="262" t="str">
        <f t="shared" ref="C64:AJ64" si="16">+IF(C63&lt;&gt;0,C63,"")</f>
        <v/>
      </c>
      <c r="D64" s="262" t="str">
        <f t="shared" si="16"/>
        <v/>
      </c>
      <c r="E64" s="262" t="str">
        <f t="shared" si="16"/>
        <v/>
      </c>
      <c r="F64" s="262" t="str">
        <f t="shared" si="16"/>
        <v/>
      </c>
      <c r="G64" s="262" t="str">
        <f t="shared" si="16"/>
        <v/>
      </c>
      <c r="H64" s="262" t="str">
        <f t="shared" si="16"/>
        <v/>
      </c>
      <c r="I64" s="262" t="str">
        <f t="shared" si="16"/>
        <v/>
      </c>
      <c r="J64" s="262" t="str">
        <f t="shared" si="16"/>
        <v/>
      </c>
      <c r="K64" s="262" t="str">
        <f t="shared" si="16"/>
        <v/>
      </c>
      <c r="L64" s="262" t="str">
        <f t="shared" si="16"/>
        <v/>
      </c>
      <c r="M64" s="262" t="str">
        <f t="shared" si="16"/>
        <v/>
      </c>
      <c r="N64" s="262" t="str">
        <f t="shared" si="16"/>
        <v/>
      </c>
      <c r="O64" s="262" t="str">
        <f t="shared" si="16"/>
        <v/>
      </c>
      <c r="P64" s="262" t="str">
        <f t="shared" si="16"/>
        <v/>
      </c>
      <c r="Q64" s="262" t="str">
        <f t="shared" si="16"/>
        <v/>
      </c>
      <c r="R64" s="262" t="str">
        <f t="shared" si="16"/>
        <v/>
      </c>
      <c r="S64" s="262" t="str">
        <f t="shared" si="16"/>
        <v/>
      </c>
      <c r="T64" s="262" t="str">
        <f t="shared" si="16"/>
        <v/>
      </c>
      <c r="U64" s="262" t="str">
        <f t="shared" si="16"/>
        <v/>
      </c>
      <c r="V64" s="262" t="str">
        <f t="shared" si="16"/>
        <v/>
      </c>
      <c r="W64" s="262" t="str">
        <f t="shared" si="16"/>
        <v/>
      </c>
      <c r="X64" s="262" t="str">
        <f t="shared" si="16"/>
        <v/>
      </c>
      <c r="Y64" s="262" t="str">
        <f t="shared" si="16"/>
        <v/>
      </c>
      <c r="Z64" s="262" t="str">
        <f t="shared" si="16"/>
        <v/>
      </c>
      <c r="AA64" s="262" t="str">
        <f t="shared" si="16"/>
        <v/>
      </c>
      <c r="AB64" s="262" t="str">
        <f t="shared" si="16"/>
        <v/>
      </c>
      <c r="AC64" s="262" t="str">
        <f t="shared" si="16"/>
        <v/>
      </c>
      <c r="AD64" s="262" t="str">
        <f t="shared" si="16"/>
        <v/>
      </c>
      <c r="AE64" s="262" t="str">
        <f t="shared" si="16"/>
        <v/>
      </c>
      <c r="AF64" s="262" t="str">
        <f t="shared" si="16"/>
        <v/>
      </c>
      <c r="AG64" s="262" t="str">
        <f t="shared" si="16"/>
        <v/>
      </c>
      <c r="AH64" s="262" t="str">
        <f t="shared" si="16"/>
        <v/>
      </c>
      <c r="AI64" s="262" t="str">
        <f t="shared" si="16"/>
        <v/>
      </c>
      <c r="AJ64" s="262" t="str">
        <f t="shared" si="16"/>
        <v/>
      </c>
      <c r="AK64" s="262" t="str">
        <f t="shared" ref="AK64" si="17">+IF(AK63&lt;&gt;0,AK63,"")</f>
        <v/>
      </c>
      <c r="AL64" s="247"/>
      <c r="AM64" s="247"/>
      <c r="AN64" s="247"/>
      <c r="AO64" s="247"/>
      <c r="AP64" s="247"/>
    </row>
    <row r="65" spans="1:42" ht="15" thickBot="1" x14ac:dyDescent="0.4">
      <c r="A65" s="632"/>
      <c r="B65" s="406" t="s">
        <v>466</v>
      </c>
      <c r="C65" s="262">
        <f>IF(C64&lt;&gt;"",C64,)</f>
        <v>0</v>
      </c>
      <c r="D65" s="262" t="str">
        <f>+IF('Tool interface'!$C$19=1,'CBA - BIM level 1'!H64,'CBA - BIM level 1'!D64)</f>
        <v/>
      </c>
      <c r="E65" s="262">
        <f>IF(E64&lt;&gt;"",E64,IF('Tool interface'!$C$19=2,'CBA - BIM level 1'!$H$64,IF(AND('Tool interface'!$C$19=1,'Tool interface'!$C$18=1),'CBA - BIM level 1'!R64,IF(AND('Tool interface'!C19=1,'Tool interface'!C18&gt;1),$I$64,))))</f>
        <v>0</v>
      </c>
      <c r="F65" s="262">
        <f>IF(F64&lt;&gt;"",F64,IF('Tool interface'!$C$19=3,'CBA - BIM level 1'!$H$64,IF(AND('Tool interface'!$C$19=2,'Tool interface'!$C$18=1),$R$64,IF(AND('Tool interface'!$C$19=2,'Tool interface'!$C$18&gt;1),$I$64,IF(AND('Tool interface'!$C$19=1,'Tool interface'!$C$18=1),$S$64,IF(AND('Tool interface'!$C$19=1,'Tool interface'!$C$18=2),$R$64,IF(AND('Tool interface'!$C$19=1,'Tool interface'!$C$18&gt;2),$J$64,)))))))</f>
        <v>0</v>
      </c>
      <c r="G65" s="262">
        <f>IF(G64&lt;&gt;"",G64,IF('Tool interface'!$C$19=4,$H$64,IF(AND('Tool interface'!$C$19=3,'Tool interface'!$C$18=1),$R$64,IF(AND('Tool interface'!$C$19=3,'Tool interface'!$C$18&gt;1),$I$64,IF(AND('Tool interface'!$C$19=2,'Tool interface'!$C$18=1),$S$64,IF(AND('Tool interface'!$C$19=2,'Tool interface'!$C$18=2),$R$64,IF(AND('Tool interface'!$C$19=2,'Tool interface'!$C$18&gt;=3),$J$64,IF(AND('Tool interface'!$C$19=1,'Tool interface'!$C$18=1),$T$64,IF(AND('Tool interface'!$C$19=1,'Tool interface'!$C$18=2),$S$64,IF(AND('Tool interface'!$C$19=1,'Tool interface'!$C$18=3),$R$64,IF(AND('Tool interface'!$C$19=1,'Tool interface'!$C$18&gt;3),$K$64,)))))))))))</f>
        <v>0</v>
      </c>
      <c r="H65" s="262">
        <f>+IF('Tool interface'!$C$19=5,'CBA - BIM level 1'!$H$64,IF(AND('Tool interface'!$C$19=4,'Tool interface'!$C$18=1),'CBA - BIM level 1'!$R$64,IF(AND('Tool interface'!$C$19=4,'Tool interface'!$C$18&gt;1),'CBA - BIM level 1'!$I$64,IF(AND('Tool interface'!$C$19=3,'Tool interface'!$C$18=1),'CBA - BIM level 1'!$S$64,IF(AND('Tool interface'!$C$19=3,'Tool interface'!$C$18=2),'CBA - BIM level 1'!$R$64,IF(AND('Tool interface'!$C$19=3,'Tool interface'!$C$18&gt;=3),'CBA - BIM level 1'!$J$64,IF(AND('Tool interface'!$C$19=2,'Tool interface'!$C$18=1),'CBA - BIM level 1'!$T$64,IF(AND('Tool interface'!$C$19=2,'Tool interface'!$C$18=2),'CBA - BIM level 1'!$S$64,IF(AND('Tool interface'!$C$19=2,'Tool interface'!$C$18=3),'CBA - BIM level 1'!$R$64,IF(AND('Tool interface'!$C$19=2,'Tool interface'!$C$18&gt;3),'CBA - BIM level 1'!$K$64,IF(AND('Tool interface'!$C$19=1,'Tool interface'!$C$18=1),'CBA - BIM level 1'!$U$64,IF(AND('Tool interface'!$C$19=1,'Tool interface'!$C$18=2),'CBA - BIM level 1'!$T$64,IF(AND('Tool interface'!$C$19=1,'Tool interface'!$C$18=3),'CBA - BIM level 1'!$S$64,IF(AND('Tool interface'!$C$19=1,'Tool interface'!$C$18=4),'CBA - BIM level 1'!$R$64,IF(AND('Tool interface'!$C$19=1,'Tool interface'!$C$18&gt;4),'CBA - BIM level 1'!$L$64,)))))))))))))))</f>
        <v>0</v>
      </c>
      <c r="I65" s="262">
        <f>+IF(AND('Tool interface'!$C$19=5,'Tool interface'!$C$18=1),'CBA - BIM level 1'!$R$64,IF(AND('Tool interface'!$C$19=5,'Tool interface'!$C$18&gt;=2),'CBA - BIM level 1'!$I$64,IF(AND('Tool interface'!$C$19=4,'Tool interface'!$C$18=1),'CBA - BIM level 1'!$S$64,IF(AND('Tool interface'!$C$19=4,'Tool interface'!$C$18=2),'CBA - BIM level 1'!$R$64,IF(AND('Tool interface'!$C$19=4,'Tool interface'!$C$18&gt;=3),'CBA - BIM level 1'!$J$64,IF(AND('Tool interface'!$C$19=3,'Tool interface'!$C$18=1),'CBA - BIM level 1'!$T$64,IF(AND('Tool interface'!$C$19=3,'Tool interface'!$C$18=2),'CBA - BIM level 1'!$S$64,IF(AND('Tool interface'!$C$19=3,'Tool interface'!$C$18=3),'CBA - BIM level 1'!$R$64,IF(AND('Tool interface'!$C$19=3,'Tool interface'!$C$18&gt;=4),'CBA - BIM level 1'!$K$64,IF(AND('Tool interface'!$C$19=2,'Tool interface'!$C$18=1),'CBA - BIM level 1'!$U$64,IF(AND('Tool interface'!$C$19=2,'Tool interface'!$C$18=2),'CBA - BIM level 1'!$T$64,IF(AND('Tool interface'!$C$19=2,'Tool interface'!$C$18=3),'CBA - BIM level 1'!$S$64,IF(AND('Tool interface'!$C$19=2,'Tool interface'!$C$18=4),'CBA - BIM level 1'!$R$64,IF(AND('Tool interface'!$C$19=2,'Tool interface'!$C$18&gt;=5),'CBA - BIM level 1'!$L$64,IF(AND('Tool interface'!$C$19=1,'Tool interface'!$C$18=1),'CBA - BIM level 1'!$V$64,IF(AND('Tool interface'!$C$19=1,'Tool interface'!$C$18=2),'CBA - BIM level 1'!$U$64,IF(AND('Tool interface'!$C$19=1,'Tool interface'!$C$18=3),'CBA - BIM level 1'!$T$64,IF(AND('Tool interface'!$C$19=1,'Tool interface'!$C$18=4),'CBA - BIM level 1'!$S$64,IF(AND('Tool interface'!$C$19=1,'Tool interface'!$C$18=5),'CBA - BIM level 1'!$R$64,IF(AND('Tool interface'!$C$19=1,'Tool interface'!$C$18&gt;=6),'CBA - BIM level 1'!$M$64,))))))))))))))))))))</f>
        <v>0</v>
      </c>
      <c r="J65" s="262">
        <f>+IF(AND('Tool interface'!$C$19=5,'Tool interface'!$C$18=1),'CBA - BIM level 1'!S64,IF(AND('Tool interface'!$C$19=5,'Tool interface'!$C$18=2),'CBA - BIM level 1'!R64,IF(AND('Tool interface'!$C$19=5,'Tool interface'!$C$18&gt;=3),J64,IF(AND('Tool interface'!$C$19=4,'Tool interface'!$C$18=1),'CBA - BIM level 1'!T64,IF(AND('Tool interface'!$C$19=4,'Tool interface'!$C$18=2),'CBA - BIM level 1'!S64,IF(AND('Tool interface'!$C$19=4,'Tool interface'!$C$18=3),'CBA - BIM level 1'!R64,IF(AND('Tool interface'!$C$19=4,'Tool interface'!$C$18&gt;=4),K64,IF(AND('Tool interface'!$C$19=3,'Tool interface'!$C$18=1),'CBA - BIM level 1'!U64,IF(AND('Tool interface'!$C$19=3,'Tool interface'!$C$18=2),'CBA - BIM level 1'!T64,IF(AND('Tool interface'!$C$19=3,'Tool interface'!$C$18=3),'CBA - BIM level 1'!S64,IF(AND('Tool interface'!$C$19=3,'Tool interface'!$C$18=4),'CBA - BIM level 1'!R64,IF(AND('Tool interface'!$C$19=3,'Tool interface'!$C$18&gt;=5),L64,IF(AND('Tool interface'!$C$19=2,'Tool interface'!$C$18=1),'CBA - BIM level 1'!V64,IF(AND('Tool interface'!$C$19=2,'Tool interface'!$C$18=2),'CBA - BIM level 1'!U64,IF(AND('Tool interface'!$C$19=2,'Tool interface'!$C$18=3),'CBA - BIM level 1'!T64,IF(AND('Tool interface'!$C$19=2,'Tool interface'!$C$18=4),'CBA - BIM level 1'!S64,IF(AND('Tool interface'!$C$19=2,'Tool interface'!$C$18=5),'CBA - BIM level 1'!R64,IF(AND('Tool interface'!$C$19=2,'Tool interface'!$C$18&gt;=6),M64,IF(AND('Tool interface'!$C$19=1,'Tool interface'!$C$18=1),'CBA - BIM level 1'!W64,IF(AND('Tool interface'!$C$19=1,'Tool interface'!$C$18=2),'CBA - BIM level 1'!V64,IF(AND('Tool interface'!$C$19=1,'Tool interface'!$C$18=3),'CBA - BIM level 1'!U64,IF(AND('Tool interface'!$C$19=1,'Tool interface'!$C$18=4),'CBA - BIM level 1'!T64,IF(AND('Tool interface'!$C$19=1,'Tool interface'!$C$18=5),'CBA - BIM level 1'!S64,IF(AND('Tool interface'!$C$19=1,'Tool interface'!$C$18=6),R64,IF(AND('Tool interface'!$C$19=1,'Tool interface'!$C$18&gt;=7),N64,)))))))))))))))))))))))))</f>
        <v>0</v>
      </c>
      <c r="K65" s="262">
        <f>+IF(AND('Tool interface'!$C$19=5,'Tool interface'!$C$18=1),'CBA - BIM level 1'!T64,IF(AND('Tool interface'!$C$19=5,'Tool interface'!$C$18=2),'CBA - BIM level 1'!S64,IF(AND('Tool interface'!$C$19=5,'Tool interface'!$C$18=3),R64,IF(AND('Tool interface'!$C$19=5,'Tool interface'!$C$18&gt;=4),K64,IF(AND('Tool interface'!$C$19=4,'Tool interface'!$C$18=1),'CBA - BIM level 1'!U64,IF(AND('Tool interface'!$C$19=4,'Tool interface'!$C$18=2),'CBA - BIM level 1'!T64,IF(AND('Tool interface'!$C$19=4,'Tool interface'!$C$18=3),'CBA - BIM level 1'!S64,IF(AND('Tool interface'!$C$19=4,'Tool interface'!$C$18=4),R64,IF(AND('Tool interface'!$C$19=4,'Tool interface'!$C$18&gt;=5),L$64,IF(AND('Tool interface'!$C$19=3,'Tool interface'!$C$18=1),'CBA - BIM level 1'!V64,IF(AND('Tool interface'!$C$19=3,'Tool interface'!$C$18=2),'CBA - BIM level 1'!U64,IF(AND('Tool interface'!$C$19=3,'Tool interface'!$C$18=3),'CBA - BIM level 1'!T64,IF(AND('Tool interface'!$C$19=3,'Tool interface'!$C$18=4),'CBA - BIM level 1'!S64,IF(AND('Tool interface'!$C$19=3,'Tool interface'!$C$18=5),R64,IF(AND('Tool interface'!$C$19=3,'Tool interface'!$C$18&gt;=6),M64,IF(AND('Tool interface'!$C$19=2,'Tool interface'!$C$18=1),'CBA - BIM level 1'!W64,IF(AND('Tool interface'!$C$19=2,'Tool interface'!$C$18=2),'CBA - BIM level 1'!V64,IF(AND('Tool interface'!$C$19=2,'Tool interface'!$C$18=3),'CBA - BIM level 1'!U64,IF(AND('Tool interface'!$C$19=2,'Tool interface'!$C$18=4),'CBA - BIM level 1'!T64,IF(AND('Tool interface'!$C$19=2,'Tool interface'!$C$18=5),'CBA - BIM level 1'!S64,IF(AND('Tool interface'!$C$19=2,'Tool interface'!$C$18=6),R64,IF(AND('Tool interface'!$C$19=2,'Tool interface'!$C$18&gt;=7),N64,IF(AND('Tool interface'!$C$19=1,'Tool interface'!$C$18=1),'CBA - BIM level 1'!X64,IF(AND('Tool interface'!$C$19=1,'Tool interface'!$C$18=2),'CBA - BIM level 1'!W64,IF(AND('Tool interface'!$C$19=1,'Tool interface'!$C$18=3),'CBA - BIM level 1'!V64,IF(AND('Tool interface'!$C$19=1,'Tool interface'!$C$18=4),'CBA - BIM level 1'!U64,IF(AND('Tool interface'!$C$19=1,'Tool interface'!$C$18=5),'CBA - BIM level 1'!T64,IF(AND('Tool interface'!$C$19=1,'Tool interface'!$C$18=6),S64,IF(AND('Tool interface'!$C$19=1,'Tool interface'!$C$18=7),R64,IF(AND('Tool interface'!$C$19=1,'Tool interface'!$C$18&gt;=8),O64,))))))))))))))))))))))))))))))</f>
        <v>0</v>
      </c>
      <c r="L65" s="262">
        <f>+IF(AND('Tool interface'!$C$19=5,'Tool interface'!$C$18=1),'CBA - BIM level 1'!U64,IF(AND('Tool interface'!$C$19=5,'Tool interface'!$C$18=2),'CBA - BIM level 1'!T64,IF(AND('Tool interface'!$C$19=5,'Tool interface'!$C$18=3),S64,IF(AND('Tool interface'!$C$19=5,'Tool interface'!$C$18=4),R64,IF(AND('Tool interface'!$C$19=5,'Tool interface'!$C$18&gt;=5),L64,IF(AND('Tool interface'!$C$19=4,'Tool interface'!$C$18=1),'CBA - BIM level 1'!V64,IF(AND('Tool interface'!$C$19=4,'Tool interface'!$C$18=2),'CBA - BIM level 1'!U64,IF(AND('Tool interface'!$C$19=4,'Tool interface'!$C$18=3),'CBA - BIM level 1'!T64,IF(AND('Tool interface'!$C$19=4,'Tool interface'!$C$18=4),S64,IF(AND('Tool interface'!$C$19=4,'Tool interface'!$C$18=5),R64,IF(AND('Tool interface'!$C$19=4,'Tool interface'!$C$18&gt;=6),M64,IF(AND('Tool interface'!$C$19=3,'Tool interface'!$C$18=1),'CBA - BIM level 1'!W64,IF(AND('Tool interface'!$C$19=3,'Tool interface'!$C$18=2),'CBA - BIM level 1'!V64,IF(AND('Tool interface'!$C$19=3,'Tool interface'!$C$18=3),'CBA - BIM level 1'!U64,IF(AND('Tool interface'!$C$19=3,'Tool interface'!$C$18=4),'CBA - BIM level 1'!T64,IF(AND('Tool interface'!$C$19=3,'Tool interface'!$C$18=5),S64,IF(AND('Tool interface'!$C$19=3,'Tool interface'!$C$18=6),R64,IF(AND('Tool interface'!$C$19=3,'Tool interface'!$C$18&gt;=7),N64,IF(AND('Tool interface'!$C$19=2,'Tool interface'!$C$18=1),'CBA - BIM level 1'!X64,IF(AND('Tool interface'!$C$19=2,'Tool interface'!$C$18=2),'CBA - BIM level 1'!W64,IF(AND('Tool interface'!$C$19=2,'Tool interface'!$C$18=3),'CBA - BIM level 1'!V64,IF(AND('Tool interface'!$C$19=2,'Tool interface'!$C$18=4),'CBA - BIM level 1'!U64,IF(AND('Tool interface'!$C$19=2,'Tool interface'!$C$18=5),'CBA - BIM level 1'!T64,IF(AND('Tool interface'!$C$19=2,'Tool interface'!$C$18=6),S64,IF(AND('Tool interface'!$C$19=2,'Tool interface'!$C$18=7),R64,IF(AND('Tool interface'!$C$19=2,'Tool interface'!$C$18&gt;=8),O64,IF(AND('Tool interface'!$C$19=1,'Tool interface'!$C$18=1),'CBA - BIM level 1'!Y64,IF(AND('Tool interface'!$C$19=1,'Tool interface'!$C$18=2),'CBA - BIM level 1'!X64,IF(AND('Tool interface'!$C$19=1,'Tool interface'!$C$18=3),'CBA - BIM level 1'!W64,IF(AND('Tool interface'!$C$19=1,'Tool interface'!$C$18=4),'CBA - BIM level 1'!V64,IF(AND('Tool interface'!$C$19=1,'Tool interface'!$C$18=5),'CBA - BIM level 1'!U64,IF(AND('Tool interface'!$C$19=1,'Tool interface'!$C$18=6),T64,IF(AND('Tool interface'!$C$19=1,'Tool interface'!$C$18=7),S64,IF(AND('Tool interface'!$C$19=1,'Tool interface'!$C$18=8),R64,IF(AND('Tool interface'!$C$19=1,'Tool interface'!$C$18&gt;=9),P64,)))))))))))))))))))))))))))))))))))</f>
        <v>0</v>
      </c>
      <c r="M65" s="262">
        <f>+IF(AND('Tool interface'!$C$19=5,'Tool interface'!$C$18=1),'CBA - BIM level 1'!V64,IF(AND('Tool interface'!$C$19=5,'Tool interface'!$C$18=2),'CBA - BIM level 1'!U64,IF(AND('Tool interface'!$C$19=5,'Tool interface'!$C$18=3),T64,IF(AND('Tool interface'!$C$19=5,'Tool interface'!$C$18=4),S64,IF(AND('Tool interface'!$C$19=5,'Tool interface'!$C$18=5),R64,IF(AND('Tool interface'!$C$19=5,'Tool interface'!$C$18&gt;=6),M64,IF(AND('Tool interface'!$C$19=4,'Tool interface'!$C$18=1),'CBA - BIM level 1'!W64,IF(AND('Tool interface'!$C$19=4,'Tool interface'!$C$18=2),'CBA - BIM level 1'!V64,IF(AND('Tool interface'!$C$19=4,'Tool interface'!$C$18=3),'CBA - BIM level 1'!U64,IF(AND('Tool interface'!$C$19=4,'Tool interface'!$C$18=4),T64,IF(AND('Tool interface'!$C$19=4,'Tool interface'!$C$18=5),S64,IF(AND('Tool interface'!$C$19=4,'Tool interface'!$C$18=6),R64,IF(AND('Tool interface'!$C$19=4,'Tool interface'!$C$18&gt;=7),N64,IF(AND('Tool interface'!$C$19=3,'Tool interface'!$C$18=1),'CBA - BIM level 1'!X64,IF(AND('Tool interface'!$C$19=3,'Tool interface'!$C$18=2),'CBA - BIM level 1'!W64,IF(AND('Tool interface'!$C$19=3,'Tool interface'!$C$18=3),'CBA - BIM level 1'!V64,IF(AND('Tool interface'!$C$19=3,'Tool interface'!$C$18=4),'CBA - BIM level 1'!U64,IF(AND('Tool interface'!$C$19=3,'Tool interface'!$C$18=5),T64,IF(AND('Tool interface'!$C$19=3,'Tool interface'!$C$18=6),S64,IF(AND('Tool interface'!$C$19=3,'Tool interface'!$C$18=7),R64,IF(AND('Tool interface'!$C$19=3,'Tool interface'!$C$18&gt;=8),O64,IF(AND('Tool interface'!$C$19=2,'Tool interface'!$C$18=1),'CBA - BIM level 1'!Y64,IF(AND('Tool interface'!$C$19=2,'Tool interface'!$C$18=2),'CBA - BIM level 1'!X64,IF(AND('Tool interface'!$C$19=2,'Tool interface'!$C$18=3),'CBA - BIM level 1'!W64,IF(AND('Tool interface'!$C$19=2,'Tool interface'!$C$18=4),'CBA - BIM level 1'!V64,IF(AND('Tool interface'!$C$19=2,'Tool interface'!$C$18=5),'CBA - BIM level 1'!U64,IF(AND('Tool interface'!$C$19=2,'Tool interface'!$C$18=6),T64,IF(AND('Tool interface'!$C$19=2,'Tool interface'!$C$18=7),S64,IF(AND('Tool interface'!$C$19=2,'Tool interface'!$C$18=8),R64,IF(AND('Tool interface'!$C$19=2,'Tool interface'!$C$18&gt;=9),P64,IF(AND('Tool interface'!$C$19=1,'Tool interface'!$C$18=1),'CBA - BIM level 1'!Z64,IF(AND('Tool interface'!$C$19=1,'Tool interface'!$C$18=2),'CBA - BIM level 1'!Y64,IF(AND('Tool interface'!$C$19=1,'Tool interface'!$C$18=3),'CBA - BIM level 1'!X64,IF(AND('Tool interface'!$C$19=1,'Tool interface'!$C$18=4),'CBA - BIM level 1'!W64,IF(AND('Tool interface'!$C$19=1,'Tool interface'!$C$18=5),'CBA - BIM level 1'!V64,IF(AND('Tool interface'!$C$19=1,'Tool interface'!$C$18=6),U64,IF(AND('Tool interface'!$C$19=1,'Tool interface'!$C$18=7),T64,IF(AND('Tool interface'!$C$19=1,'Tool interface'!$C$18=8),S64,IF(AND('Tool interface'!$C$19=1,'Tool interface'!$C$18=9),R64,IF(AND('Tool interface'!$C$19=1,'Tool interface'!$C$18&gt;=10),Q64,))))))))))))))))))))))))))))))))))))))))</f>
        <v>0</v>
      </c>
      <c r="N65" s="262">
        <f>+IF(AND('Tool interface'!$C$19=5,'Tool interface'!$C$18=1),'CBA - BIM level 1'!W64,IF(AND('Tool interface'!$C$19=5,'Tool interface'!$C$18=2),'CBA - BIM level 1'!V64,IF(AND('Tool interface'!$C$19=5,'Tool interface'!$C$18=3),U64,IF(AND('Tool interface'!$C$19=5,'Tool interface'!$C$18=4),T64,IF(AND('Tool interface'!$C$19=5,'Tool interface'!$C$18=5),S64,IF(AND('Tool interface'!$C$19=5,'Tool interface'!$C$18=6),R64,IF(AND('Tool interface'!$C$19=5,'Tool interface'!$C$18&gt;=7),N64,IF(AND('Tool interface'!$C$19=4,'Tool interface'!$C$18=1),'CBA - BIM level 1'!X64,IF(AND('Tool interface'!$C$19=4,'Tool interface'!$C$18=2),'CBA - BIM level 1'!W64,IF(AND('Tool interface'!$C$19=4,'Tool interface'!$C$18=3),'CBA - BIM level 1'!V64,IF(AND('Tool interface'!$C$19=4,'Tool interface'!$C$18=4),U64,IF(AND('Tool interface'!$C$19=4,'Tool interface'!$C$18=5),T64,IF(AND('Tool interface'!$C$19=4,'Tool interface'!$C$18=6),S64,IF(AND('Tool interface'!$C$19=4,'Tool interface'!$C$18=7),R64,IF(AND('Tool interface'!$C$19=4,'Tool interface'!$C$18&gt;=8),O64,IF(AND('Tool interface'!$C$19=3,'Tool interface'!$C$18=1),'CBA - BIM level 1'!Y64,IF(AND('Tool interface'!$C$19=3,'Tool interface'!$C$18=2),'CBA - BIM level 1'!X64,IF(AND('Tool interface'!$C$19=3,'Tool interface'!$C$18=3),'CBA - BIM level 1'!W64,IF(AND('Tool interface'!$C$19=3,'Tool interface'!$C$18=4),'CBA - BIM level 1'!V64,IF(AND('Tool interface'!$C$19=3,'Tool interface'!$C$18=5),U64,IF(AND('Tool interface'!$C$19=3,'Tool interface'!$C$18=6),T64,IF(AND('Tool interface'!$C$19=3,'Tool interface'!$C$18=7),S64,IF(AND('Tool interface'!$C$19=3,'Tool interface'!$C$18=8),R64,IF(AND('Tool interface'!$C$19=3,'Tool interface'!$C$18&gt;=9),P64,IF(AND('Tool interface'!$C$19=2,'Tool interface'!$C$18=1),'CBA - BIM level 1'!Z64,IF(AND('Tool interface'!$C$19=2,'Tool interface'!$C$18=2),'CBA - BIM level 1'!Y64,IF(AND('Tool interface'!$C$19=2,'Tool interface'!$C$18=3),'CBA - BIM level 1'!X64,IF(AND('Tool interface'!$C$19=2,'Tool interface'!$C$18=4),'CBA - BIM level 1'!W64,IF(AND('Tool interface'!$C$19=2,'Tool interface'!$C$18=5),'CBA - BIM level 1'!V64,IF(AND('Tool interface'!$C$19=2,'Tool interface'!$C$18=6),U64,IF(AND('Tool interface'!$C$19=2,'Tool interface'!$C$18=7),T64,IF(AND('Tool interface'!$C$19=2,'Tool interface'!$C$18=8),S64,IF(AND('Tool interface'!$C$19=2,'Tool interface'!$C$18=9),R64,IF(AND('Tool interface'!$C$19=2,'Tool interface'!$C$18&gt;=10),Q64,IF(AND('Tool interface'!$C$19=1,'Tool interface'!$C$18=1),'CBA - BIM level 1'!AA64,IF(AND('Tool interface'!$C$19=1,'Tool interface'!$C$18=2),'CBA - BIM level 1'!Z64,IF(AND('Tool interface'!$C$19=1,'Tool interface'!$C$18=3),'CBA - BIM level 1'!Y64,IF(AND('Tool interface'!$C$19=1,'Tool interface'!$C$18=4),'CBA - BIM level 1'!X64,IF(AND('Tool interface'!$C$19=1,'Tool interface'!$C$18=5),'CBA - BIM level 1'!W64,IF(AND('Tool interface'!$C$19=1,'Tool interface'!$C$18=6),V64,IF(AND('Tool interface'!$C$19=1,'Tool interface'!$C$18=7),U64,IF(AND('Tool interface'!$C$19=1,'Tool interface'!$C$18=8),T64,IF(AND('Tool interface'!$C$19=1,'Tool interface'!$C$18=9),S64,IF(AND('Tool interface'!$C$19=1,'Tool interface'!$C$18=10),R64,))))))))))))))))))))))))))))))))))))))))))))</f>
        <v>0</v>
      </c>
      <c r="O65" s="262">
        <f>+IF(AND('Tool interface'!$C$19=5,'Tool interface'!$C$18=1),'CBA - BIM level 1'!X64,IF(AND('Tool interface'!$C$19=5,'Tool interface'!$C$18=2),'CBA - BIM level 1'!W64,IF(AND('Tool interface'!$C$19=5,'Tool interface'!$C$18=3),V64,IF(AND('Tool interface'!$C$19=5,'Tool interface'!$C$18=4),U64,IF(AND('Tool interface'!$C$19=5,'Tool interface'!$C$18=5),T64,IF(AND('Tool interface'!$C$19=5,'Tool interface'!$C$18=6),S64,IF(AND('Tool interface'!$C$19=5,'Tool interface'!$C$18=7),R64,IF(AND('Tool interface'!$C$19=5,'Tool interface'!$C$18&gt;=8),O64,IF(AND('Tool interface'!$C$19=4,'Tool interface'!$C$18=1),'CBA - BIM level 1'!Y64,IF(AND('Tool interface'!$C$19=4,'Tool interface'!$C$18=2),'CBA - BIM level 1'!X64,IF(AND('Tool interface'!$C$19=4,'Tool interface'!$C$18=3),'CBA - BIM level 1'!W64,IF(AND('Tool interface'!$C$19=4,'Tool interface'!$C$18=4),V64,IF(AND('Tool interface'!$C$19=4,'Tool interface'!$C$18=5),U64,IF(AND('Tool interface'!$C$19=4,'Tool interface'!$C$18=6),T64,IF(AND('Tool interface'!$C$19=4,'Tool interface'!$C$18=7),S64,IF(AND('Tool interface'!$C$19=4,'Tool interface'!$C$18=8),R64,IF(AND('Tool interface'!$C$19=4,'Tool interface'!$C$18&gt;=9),P64,IF(AND('Tool interface'!$C$19=3,'Tool interface'!$C$18=1),'CBA - BIM level 1'!Z64,IF(AND('Tool interface'!$C$19=3,'Tool interface'!$C$18=2),'CBA - BIM level 1'!Y64,IF(AND('Tool interface'!$C$19=3,'Tool interface'!$C$18=3),'CBA - BIM level 1'!X64,IF(AND('Tool interface'!$C$19=3,'Tool interface'!$C$18=4),'CBA - BIM level 1'!W64,IF(AND('Tool interface'!$C$19=3,'Tool interface'!$C$18=5),V64,IF(AND('Tool interface'!$C$19=3,'Tool interface'!$C$18=6),U64,IF(AND('Tool interface'!$C$19=3,'Tool interface'!$C$18=7),T64,IF(AND('Tool interface'!$C$19=3,'Tool interface'!$C$18=8),S64,IF(AND('Tool interface'!$C$19=3,'Tool interface'!$C$18=9),R64,IF(AND('Tool interface'!$C$19=3,'Tool interface'!$C$18=10),Q64,IF(AND('Tool interface'!$C$19=2,'Tool interface'!$C$18=1),'CBA - BIM level 1'!AA64,IF(AND('Tool interface'!$C$19=2,'Tool interface'!$C$18=2),'CBA - BIM level 1'!Z64,IF(AND('Tool interface'!$C$19=2,'Tool interface'!$C$18=3),'CBA - BIM level 1'!Y64,IF(AND('Tool interface'!$C$19=2,'Tool interface'!$C$18=4),'CBA - BIM level 1'!X64,IF(AND('Tool interface'!$C$19=2,'Tool interface'!$C$18=5),'CBA - BIM level 1'!W64,IF(AND('Tool interface'!$C$19=2,'Tool interface'!$C$18=6),V64,IF(AND('Tool interface'!$C$19=2,'Tool interface'!$C$18=7),U64,IF(AND('Tool interface'!$C$19=2,'Tool interface'!$C$18=8),T64,IF(AND('Tool interface'!$C$19=2,'Tool interface'!$C$18=9),S64,IF(AND('Tool interface'!$C$19=2,'Tool interface'!$C$18=10),R64,IF(AND('Tool interface'!$C$19=1,'Tool interface'!$C$18=1),'CBA - BIM level 1'!AB64,IF(AND('Tool interface'!$C$19=1,'Tool interface'!$C$18=2),'CBA - BIM level 1'!AA64,IF(AND('Tool interface'!$C$19=1,'Tool interface'!$C$18=3),'CBA - BIM level 1'!Z64,IF(AND('Tool interface'!$C$19=1,'Tool interface'!$C$18=4),'CBA - BIM level 1'!Y64,IF(AND('Tool interface'!$C$19=1,'Tool interface'!$C$18=5),'CBA - BIM level 1'!X64,IF(AND('Tool interface'!$C$19=1,'Tool interface'!$C$18=6),W64,IF(AND('Tool interface'!$C$19=1,'Tool interface'!$C$18=7),V64,IF(AND('Tool interface'!$C$19=1,'Tool interface'!$C$18=8),U64,IF(AND('Tool interface'!$C$19=1,'Tool interface'!$C$18=9),T64,IF(AND('Tool interface'!$C$19=1,'Tool interface'!$C$18=10),S64,)))))))))))))))))))))))))))))))))))))))))))))))</f>
        <v>0</v>
      </c>
      <c r="P65" s="262">
        <f>+IF(AND('Tool interface'!$C$19=5,'Tool interface'!$C$18=1),'CBA - BIM level 1'!Y64,IF(AND('Tool interface'!$C$19=5,'Tool interface'!$C$18=2),'CBA - BIM level 1'!X64,IF(AND('Tool interface'!$C$19=5,'Tool interface'!$C$18=3),W64,IF(AND('Tool interface'!$C$19=5,'Tool interface'!$C$18=4),V64,IF(AND('Tool interface'!$C$19=5,'Tool interface'!$C$18=5),U64,IF(AND('Tool interface'!$C$19=5,'Tool interface'!$C$18=6),T64,IF(AND('Tool interface'!$C$19=5,'Tool interface'!$C$18=7),S64,IF(AND('Tool interface'!$C$19=5,'Tool interface'!$C$18=8),R64,IF(AND('Tool interface'!$C$19=5,'Tool interface'!$C$18&gt;=9),P64,IF(AND('Tool interface'!$C$19=4,'Tool interface'!$C$18=1),'CBA - BIM level 1'!Z64,IF(AND('Tool interface'!$C$19=4,'Tool interface'!$C$18=2),'CBA - BIM level 1'!Y64,IF(AND('Tool interface'!$C$19=4,'Tool interface'!$C$18=3),'CBA - BIM level 1'!X64,IF(AND('Tool interface'!$C$19=4,'Tool interface'!$C$18=4),W64,IF(AND('Tool interface'!$C$19=4,'Tool interface'!$C$18=5),V64,IF(AND('Tool interface'!$C$19=4,'Tool interface'!$C$18=6),U64,IF(AND('Tool interface'!$C$19=4,'Tool interface'!$C$18=7),T64,IF(AND('Tool interface'!$C$19=4,'Tool interface'!$C$18=8),S64,IF(AND('Tool interface'!$C$19=4,'Tool interface'!$C$18=9),R64,IF(AND('Tool interface'!$C$19=4,'Tool interface'!$C$18=10),Q64,IF(AND('Tool interface'!$C$19=3,'Tool interface'!$C$18=1),'CBA - BIM level 1'!AA64,IF(AND('Tool interface'!$C$19=3,'Tool interface'!$C$18=2),'CBA - BIM level 1'!Z64,IF(AND('Tool interface'!$C$19=3,'Tool interface'!$C$18=3),'CBA - BIM level 1'!Y64,IF(AND('Tool interface'!$C$19=3,'Tool interface'!$C$18=4),'CBA - BIM level 1'!X64,IF(AND('Tool interface'!$C$19=3,'Tool interface'!$C$18=5),W64,IF(AND('Tool interface'!$C$19=3,'Tool interface'!$C$18=6),V64,IF(AND('Tool interface'!$C$19=3,'Tool interface'!$C$18=7),U64,IF(AND('Tool interface'!$C$19=3,'Tool interface'!$C$18=8),T64,IF(AND('Tool interface'!$C$19=3,'Tool interface'!$C$18=9),S64,IF(AND('Tool interface'!$C$19=3,'Tool interface'!$C$18=10),R64,IF(AND('Tool interface'!$C$19=2,'Tool interface'!$C$18=1),'CBA - BIM level 1'!AB64,IF(AND('Tool interface'!$C$19=2,'Tool interface'!$C$18=2),'CBA - BIM level 1'!AA64,IF(AND('Tool interface'!$C$19=2,'Tool interface'!$C$18=3),'CBA - BIM level 1'!Z64,IF(AND('Tool interface'!$C$19=2,'Tool interface'!$C$18=4),'CBA - BIM level 1'!Y64,IF(AND('Tool interface'!$C$19=2,'Tool interface'!$C$18=5),'CBA - BIM level 1'!X64,IF(AND('Tool interface'!$C$19=2,'Tool interface'!$C$18=6),W64,IF(AND('Tool interface'!$C$19=2,'Tool interface'!$C$18=7),V64,IF(AND('Tool interface'!$C$19=2,'Tool interface'!$C$18=8),U64,IF(AND('Tool interface'!$C$19=2,'Tool interface'!$C$18=9),T64,IF(AND('Tool interface'!$C$19=2,'Tool interface'!$C$18=10),S64,IF(AND('Tool interface'!$C$19=1,'Tool interface'!$C$18=1),'CBA - BIM level 1'!AC64,IF(AND('Tool interface'!$C$19=1,'Tool interface'!$C$18=2),'CBA - BIM level 1'!AB64,IF(AND('Tool interface'!$C$19=1,'Tool interface'!$C$18=3),'CBA - BIM level 1'!AA64,IF(AND('Tool interface'!$C$19=1,'Tool interface'!$C$18=4),'CBA - BIM level 1'!Z64,IF(AND('Tool interface'!$C$19=1,'Tool interface'!$C$18=5),'CBA - BIM level 1'!Y64,IF(AND('Tool interface'!$C$19=1,'Tool interface'!$C$18=6),X64,IF(AND('Tool interface'!$C$19=1,'Tool interface'!$C$18=7),W64,IF(AND('Tool interface'!$C$19=1,'Tool interface'!$C$18=8),V64,IF(AND('Tool interface'!$C$19=1,'Tool interface'!$C$18=9),U64,IF(AND('Tool interface'!$C$19=1,'Tool interface'!$C$18=10),T64,)))))))))))))))))))))))))))))))))))))))))))))))))</f>
        <v>0</v>
      </c>
      <c r="Q65" s="262">
        <f>+IF(AND('Tool interface'!$C$19=5,'Tool interface'!$C$18=1),'CBA - BIM level 1'!Z64,IF(AND('Tool interface'!$C$19=5,'Tool interface'!$C$18=2),'CBA - BIM level 1'!Y64,IF(AND('Tool interface'!$C$19=5,'Tool interface'!$C$18=3),X64,IF(AND('Tool interface'!$C$19=5,'Tool interface'!$C$18=4),W64,IF(AND('Tool interface'!$C$19=5,'Tool interface'!$C$18=5),V64,IF(AND('Tool interface'!$C$19=5,'Tool interface'!$C$18=6),U64,IF(AND('Tool interface'!$C$19=5,'Tool interface'!$C$18=7),T64,IF(AND('Tool interface'!$C$19=5,'Tool interface'!$C$18=8),S64,IF(AND('Tool interface'!$C$19=5,'Tool interface'!$C$18=9),R64,IF(AND('Tool interface'!$C$19=5,'Tool interface'!$C$18=10),Q64,IF(AND('Tool interface'!$C$19=4,'Tool interface'!$C$18=1),'CBA - BIM level 1'!AA64,IF(AND('Tool interface'!$C$19=4,'Tool interface'!$C$18=2),'CBA - BIM level 1'!Z64,IF(AND('Tool interface'!$C$19=4,'Tool interface'!$C$18=3),'CBA - BIM level 1'!Y64,IF(AND('Tool interface'!$C$19=4,'Tool interface'!$C$18=4),X64,IF(AND('Tool interface'!$C$19=4,'Tool interface'!$C$18=5),W64,IF(AND('Tool interface'!$C$19=4,'Tool interface'!$C$18=6),V64,IF(AND('Tool interface'!$C$19=4,'Tool interface'!$C$18=7),U64,IF(AND('Tool interface'!$C$19=4,'Tool interface'!$C$18=8),T64,IF(AND('Tool interface'!$C$19=4,'Tool interface'!$C$18=9),S64,IF(AND('Tool interface'!$C$19=4,'Tool interface'!$C$18=10),R64,IF(AND('Tool interface'!$C$19=3,'Tool interface'!$C$18=1),'CBA - BIM level 1'!AB64,IF(AND('Tool interface'!$C$19=3,'Tool interface'!$C$18=2),'CBA - BIM level 1'!AA64,IF(AND('Tool interface'!$C$19=3,'Tool interface'!$C$18=3),'CBA - BIM level 1'!Z64,IF(AND('Tool interface'!$C$19=3,'Tool interface'!$C$18=4),'CBA - BIM level 1'!Y64,IF(AND('Tool interface'!$C$19=3,'Tool interface'!$C$18=5),X64,IF(AND('Tool interface'!$C$19=3,'Tool interface'!$C$18=6),W64,IF(AND('Tool interface'!$C$19=3,'Tool interface'!$C$18=7),V64,IF(AND('Tool interface'!$C$19=3,'Tool interface'!$C$18=8),U64,IF(AND('Tool interface'!$C$19=3,'Tool interface'!$C$18=9),T64,IF(AND('Tool interface'!$C$19=3,'Tool interface'!$C$18=10),S64,IF(AND('Tool interface'!$C$19=2,'Tool interface'!$C$18=1),'CBA - BIM level 1'!AC64,IF(AND('Tool interface'!$C$19=2,'Tool interface'!$C$18=2),'CBA - BIM level 1'!AB64,IF(AND('Tool interface'!$C$19=2,'Tool interface'!$C$18=3),'CBA - BIM level 1'!AA64,IF(AND('Tool interface'!$C$19=2,'Tool interface'!$C$18=4),'CBA - BIM level 1'!Z64,IF(AND('Tool interface'!$C$19=2,'Tool interface'!$C$18=5),'CBA - BIM level 1'!Y64,IF(AND('Tool interface'!$C$19=2,'Tool interface'!$C$18=6),X64,IF(AND('Tool interface'!$C$19=2,'Tool interface'!$C$18=7),W64,IF(AND('Tool interface'!$C$19=2,'Tool interface'!$C$18=8),V64,IF(AND('Tool interface'!$C$19=2,'Tool interface'!$C$18=9),U64,IF(AND('Tool interface'!$C$19=2,'Tool interface'!$C$18=10),T64,IF(AND('Tool interface'!$C$19=1,'Tool interface'!$C$18=1),'CBA - BIM level 1'!AD64,IF(AND('Tool interface'!$C$19=1,'Tool interface'!$C$18=2),'CBA - BIM level 1'!AC64,IF(AND('Tool interface'!$C$19=1,'Tool interface'!$C$18=3),'CBA - BIM level 1'!AB64,IF(AND('Tool interface'!$C$19=1,'Tool interface'!$C$18=4),'CBA - BIM level 1'!AA64,IF(AND('Tool interface'!$C$19=1,'Tool interface'!$C$18=5),'CBA - BIM level 1'!Z64,IF(AND('Tool interface'!$C$19=1,'Tool interface'!$C$18=6),Y64,IF(AND('Tool interface'!$C$19=1,'Tool interface'!$C$18=7),X64,IF(AND('Tool interface'!$C$19=1,'Tool interface'!$C$18=8),W64,IF(AND('Tool interface'!$C$19=1,'Tool interface'!$C$18=9),V64,IF(AND('Tool interface'!$C$19=1,'Tool interface'!$C$18=10),U64,))))))))))))))))))))))))))))))))))))))))))))))))))</f>
        <v>0</v>
      </c>
      <c r="R65" s="262">
        <f>+IF(AND('Tool interface'!$C$19=5,'Tool interface'!$C$18=1),'CBA - BIM level 1'!AA64,IF(AND('Tool interface'!$C$19=5,'Tool interface'!$C$18=2),'CBA - BIM level 1'!Z64,IF(AND('Tool interface'!$C$19=5,'Tool interface'!$C$18=3),Y64,IF(AND('Tool interface'!$C$19=5,'Tool interface'!$C$18=4),X64,IF(AND('Tool interface'!$C$19=5,'Tool interface'!$C$18=5),W64,IF(AND('Tool interface'!$C$19=5,'Tool interface'!$C$18=6),V64,IF(AND('Tool interface'!$C$19=5,'Tool interface'!$C$18=7),U64,IF(AND('Tool interface'!$C$19=5,'Tool interface'!$C$18=8),T64,IF(AND('Tool interface'!$C$19=5,'Tool interface'!$C$18=9),S64,IF(AND('Tool interface'!$C$19=5,'Tool interface'!$C$18=10),R64,IF(AND('Tool interface'!$C$19=4,'Tool interface'!$C$18=1),'CBA - BIM level 1'!AB64,IF(AND('Tool interface'!$C$19=4,'Tool interface'!$C$18=2),'CBA - BIM level 1'!AA64,IF(AND('Tool interface'!$C$19=4,'Tool interface'!$C$18=3),'CBA - BIM level 1'!Z64,IF(AND('Tool interface'!$C$19=4,'Tool interface'!$C$18=4),Y64,IF(AND('Tool interface'!$C$19=4,'Tool interface'!$C$18=5),X64,IF(AND('Tool interface'!$C$19=4,'Tool interface'!$C$18=6),W64,IF(AND('Tool interface'!$C$19=4,'Tool interface'!$C$18=7),V64,IF(AND('Tool interface'!$C$19=4,'Tool interface'!$C$18=8),U64,IF(AND('Tool interface'!$C$19=4,'Tool interface'!$C$18=9),T64,IF(AND('Tool interface'!$C$19=4,'Tool interface'!$C$18=10),S64,IF(AND('Tool interface'!$C$19=3,'Tool interface'!$C$18=1),'CBA - BIM level 1'!AC64,IF(AND('Tool interface'!$C$19=3,'Tool interface'!$C$18=2),'CBA - BIM level 1'!AB64,IF(AND('Tool interface'!$C$19=3,'Tool interface'!$C$18=3),'CBA - BIM level 1'!AA64,IF(AND('Tool interface'!$C$19=3,'Tool interface'!$C$18=4),'CBA - BIM level 1'!Z64,IF(AND('Tool interface'!$C$19=3,'Tool interface'!$C$18=5),Y64,IF(AND('Tool interface'!$C$19=3,'Tool interface'!$C$18=6),X64,IF(AND('Tool interface'!$C$19=3,'Tool interface'!$C$18=7),W64,IF(AND('Tool interface'!$C$19=3,'Tool interface'!$C$18=8),V64,IF(AND('Tool interface'!$C$19=3,'Tool interface'!$C$18=9),U64,IF(AND('Tool interface'!$C$19=3,'Tool interface'!$C$18=10),T64,IF(AND('Tool interface'!$C$19=2,'Tool interface'!$C$18=1),'CBA - BIM level 1'!AD64,IF(AND('Tool interface'!$C$19=2,'Tool interface'!$C$18=2),'CBA - BIM level 1'!AC64,IF(AND('Tool interface'!$C$19=2,'Tool interface'!$C$18=3),'CBA - BIM level 1'!AB64,IF(AND('Tool interface'!$C$19=2,'Tool interface'!$C$18=4),'CBA - BIM level 1'!AA64,IF(AND('Tool interface'!$C$19=2,'Tool interface'!$C$18=5),'CBA - BIM level 1'!Z64,IF(AND('Tool interface'!$C$19=2,'Tool interface'!$C$18=6),Y64,IF(AND('Tool interface'!$C$19=2,'Tool interface'!$C$18=7),X64,IF(AND('Tool interface'!$C$19=2,'Tool interface'!$C$18=8),W64,IF(AND('Tool interface'!$C$19=2,'Tool interface'!$C$18=9),V64,IF(AND('Tool interface'!$C$19=2,'Tool interface'!$C$18=10),U64,IF(AND('Tool interface'!$C$19=1,'Tool interface'!$C$18=1),'CBA - BIM level 1'!AE64,IF(AND('Tool interface'!$C$19=1,'Tool interface'!$C$18=2),'CBA - BIM level 1'!AD64,IF(AND('Tool interface'!$C$19=1,'Tool interface'!$C$18=3),'CBA - BIM level 1'!AC64,IF(AND('Tool interface'!$C$19=1,'Tool interface'!$C$18=4),'CBA - BIM level 1'!AB64,IF(AND('Tool interface'!$C$19=1,'Tool interface'!$C$18=5),'CBA - BIM level 1'!AA64,IF(AND('Tool interface'!$C$19=1,'Tool interface'!$C$18=6),Z64,IF(AND('Tool interface'!$C$19=1,'Tool interface'!$C$18=7),Y64,IF(AND('Tool interface'!$C$19=1,'Tool interface'!$C$18=8),X64,IF(AND('Tool interface'!$C$19=1,'Tool interface'!$C$18=9),W64,IF(AND('Tool interface'!$C$19=1,'Tool interface'!$C$18=10),V64,))))))))))))))))))))))))))))))))))))))))))))))))))</f>
        <v>0</v>
      </c>
      <c r="S65" s="262">
        <f>+IF(AND('Tool interface'!$C$19=5,'Tool interface'!$C$18=1),'CBA - BIM level 1'!AB64,IF(AND('Tool interface'!$C$19=5,'Tool interface'!$C$18=2),'CBA - BIM level 1'!AA64,IF(AND('Tool interface'!$C$19=5,'Tool interface'!$C$18=3),Z64,IF(AND('Tool interface'!$C$19=5,'Tool interface'!$C$18=4),Y64,IF(AND('Tool interface'!$C$19=5,'Tool interface'!$C$18=5),X64,IF(AND('Tool interface'!$C$19=5,'Tool interface'!$C$18=6),W64,IF(AND('Tool interface'!$C$19=5,'Tool interface'!$C$18=7),V64,IF(AND('Tool interface'!$C$19=5,'Tool interface'!$C$18=8),U64,IF(AND('Tool interface'!$C$19=5,'Tool interface'!$C$18=9),T64,IF(AND('Tool interface'!$C$19=5,'Tool interface'!$C$18=10),S64,IF(AND('Tool interface'!$C$19=4,'Tool interface'!$C$18=1),'CBA - BIM level 1'!AC64,IF(AND('Tool interface'!$C$19=4,'Tool interface'!$C$18=2),'CBA - BIM level 1'!AB64,IF(AND('Tool interface'!$C$19=4,'Tool interface'!$C$18=3),'CBA - BIM level 1'!AA64,IF(AND('Tool interface'!$C$19=4,'Tool interface'!$C$18=4),Z64,IF(AND('Tool interface'!$C$19=4,'Tool interface'!$C$18=5),Y64,IF(AND('Tool interface'!$C$19=4,'Tool interface'!$C$18=6),X64,IF(AND('Tool interface'!$C$19=4,'Tool interface'!$C$18=7),W64,IF(AND('Tool interface'!$C$19=4,'Tool interface'!$C$18=8),V64,IF(AND('Tool interface'!$C$19=4,'Tool interface'!$C$18=9),U64,IF(AND('Tool interface'!$C$19=4,'Tool interface'!$C$18=10),T64,IF(AND('Tool interface'!$C$19=3,'Tool interface'!$C$18=1),'CBA - BIM level 1'!AD64,IF(AND('Tool interface'!$C$19=3,'Tool interface'!$C$18=2),'CBA - BIM level 1'!AC64,IF(AND('Tool interface'!$C$19=3,'Tool interface'!$C$18=3),'CBA - BIM level 1'!AB64,IF(AND('Tool interface'!$C$19=3,'Tool interface'!$C$18=4),'CBA - BIM level 1'!AA64,IF(AND('Tool interface'!$C$19=3,'Tool interface'!$C$18=5),Z64,IF(AND('Tool interface'!$C$19=3,'Tool interface'!$C$18=6),Y64,IF(AND('Tool interface'!$C$19=3,'Tool interface'!$C$18=7),X64,IF(AND('Tool interface'!$C$19=3,'Tool interface'!$C$18=8),W64,IF(AND('Tool interface'!$C$19=3,'Tool interface'!$C$18=9),V64,IF(AND('Tool interface'!$C$19=3,'Tool interface'!$C$18=10),U64,IF(AND('Tool interface'!$C$19=2,'Tool interface'!$C$18=1),'CBA - BIM level 1'!AE64,IF(AND('Tool interface'!$C$19=2,'Tool interface'!$C$18=2),'CBA - BIM level 1'!AD64,IF(AND('Tool interface'!$C$19=2,'Tool interface'!$C$18=3),'CBA - BIM level 1'!AC64,IF(AND('Tool interface'!$C$19=2,'Tool interface'!$C$18=4),'CBA - BIM level 1'!AB64,IF(AND('Tool interface'!$C$19=2,'Tool interface'!$C$18=5),'CBA - BIM level 1'!AA64,IF(AND('Tool interface'!$C$19=2,'Tool interface'!$C$18=6),Z64,IF(AND('Tool interface'!$C$19=2,'Tool interface'!$C$18=7),Y64,IF(AND('Tool interface'!$C$19=2,'Tool interface'!$C$18=8),X64,IF(AND('Tool interface'!$C$19=2,'Tool interface'!$C$18=9),W64,IF(AND('Tool interface'!$C$19=2,'Tool interface'!$C$18=10),V64,IF(AND('Tool interface'!$C$19=1,'Tool interface'!$C$18=1),'CBA - BIM level 1'!AF64,IF(AND('Tool interface'!$C$19=1,'Tool interface'!$C$18=2),'CBA - BIM level 1'!AE64,IF(AND('Tool interface'!$C$19=1,'Tool interface'!$C$18=3),'CBA - BIM level 1'!AD64,IF(AND('Tool interface'!$C$19=1,'Tool interface'!$C$18=4),'CBA - BIM level 1'!AC64,IF(AND('Tool interface'!$C$19=1,'Tool interface'!$C$18=5),'CBA - BIM level 1'!AB64,IF(AND('Tool interface'!$C$19=1,'Tool interface'!$C$18=6),AA64,IF(AND('Tool interface'!$C$19=1,'Tool interface'!$C$18=7),Z64,IF(AND('Tool interface'!$C$19=1,'Tool interface'!$C$18=8),Y64,IF(AND('Tool interface'!$C$19=1,'Tool interface'!$C$18=9),X64,IF(AND('Tool interface'!$C$19=1,'Tool interface'!$C$18=10),W64,))))))))))))))))))))))))))))))))))))))))))))))))))</f>
        <v>0</v>
      </c>
      <c r="T65" s="262">
        <f>+IF(AND('Tool interface'!$C$19=5,'Tool interface'!$C$18=1),'CBA - BIM level 1'!AC64,IF(AND('Tool interface'!$C$19=5,'Tool interface'!$C$18=2),'CBA - BIM level 1'!AB64,IF(AND('Tool interface'!$C$19=5,'Tool interface'!$C$18=3),AA64,IF(AND('Tool interface'!$C$19=5,'Tool interface'!$C$18=4),Z64,IF(AND('Tool interface'!$C$19=5,'Tool interface'!$C$18=5),Y64,IF(AND('Tool interface'!$C$19=5,'Tool interface'!$C$18=6),X64,IF(AND('Tool interface'!$C$19=5,'Tool interface'!$C$18=7),W64,IF(AND('Tool interface'!$C$19=5,'Tool interface'!$C$18=8),V64,IF(AND('Tool interface'!$C$19=5,'Tool interface'!$C$18=9),U64,IF(AND('Tool interface'!$C$19=5,'Tool interface'!$C$18=10),T64,IF(AND('Tool interface'!$C$19=4,'Tool interface'!$C$18=1),'CBA - BIM level 1'!AD64,IF(AND('Tool interface'!$C$19=4,'Tool interface'!$C$18=2),'CBA - BIM level 1'!AC64,IF(AND('Tool interface'!$C$19=4,'Tool interface'!$C$18=3),'CBA - BIM level 1'!AB64,IF(AND('Tool interface'!$C$19=4,'Tool interface'!$C$18=4),AA64,IF(AND('Tool interface'!$C$19=4,'Tool interface'!$C$18=5),Z64,IF(AND('Tool interface'!$C$19=4,'Tool interface'!$C$18=6),Y64,IF(AND('Tool interface'!$C$19=4,'Tool interface'!$C$18=7),X64,IF(AND('Tool interface'!$C$19=4,'Tool interface'!$C$18=8),W64,IF(AND('Tool interface'!$C$19=4,'Tool interface'!$C$18=9),V64,IF(AND('Tool interface'!$C$19=4,'Tool interface'!$C$18=10),U64,IF(AND('Tool interface'!$C$19=3,'Tool interface'!$C$18=1),'CBA - BIM level 1'!AE64,IF(AND('Tool interface'!$C$19=3,'Tool interface'!$C$18=2),'CBA - BIM level 1'!AD64,IF(AND('Tool interface'!$C$19=3,'Tool interface'!$C$18=3),'CBA - BIM level 1'!AC64,IF(AND('Tool interface'!$C$19=3,'Tool interface'!$C$18=4),'CBA - BIM level 1'!AB64,IF(AND('Tool interface'!$C$19=3,'Tool interface'!$C$18=5),AA64,IF(AND('Tool interface'!$C$19=3,'Tool interface'!$C$18=6),Z64,IF(AND('Tool interface'!$C$19=3,'Tool interface'!$C$18=7),Y64,IF(AND('Tool interface'!$C$19=3,'Tool interface'!$C$18=8),X64,IF(AND('Tool interface'!$C$19=3,'Tool interface'!$C$18=9),W64,IF(AND('Tool interface'!$C$19=3,'Tool interface'!$C$18=10),V64,IF(AND('Tool interface'!$C$19=2,'Tool interface'!$C$18=1),'CBA - BIM level 1'!AF64,IF(AND('Tool interface'!$C$19=2,'Tool interface'!$C$18=2),'CBA - BIM level 1'!AE64,IF(AND('Tool interface'!$C$19=2,'Tool interface'!$C$18=3),'CBA - BIM level 1'!AD64,IF(AND('Tool interface'!$C$19=2,'Tool interface'!$C$18=4),'CBA - BIM level 1'!AC64,IF(AND('Tool interface'!$C$19=2,'Tool interface'!$C$18=5),'CBA - BIM level 1'!AB64,IF(AND('Tool interface'!$C$19=2,'Tool interface'!$C$18=6),AA64,IF(AND('Tool interface'!$C$19=2,'Tool interface'!$C$18=7),Z64,IF(AND('Tool interface'!$C$19=2,'Tool interface'!$C$18=8),Y64,IF(AND('Tool interface'!$C$19=2,'Tool interface'!$C$18=9),X64,IF(AND('Tool interface'!$C$19=2,'Tool interface'!$C$18=10),W64,IF(AND('Tool interface'!$C$19=1,'Tool interface'!$C$18=1),'CBA - BIM level 1'!AG64,IF(AND('Tool interface'!$C$19=1,'Tool interface'!$C$18=2),'CBA - BIM level 1'!AF64,IF(AND('Tool interface'!$C$19=1,'Tool interface'!$C$18=3),'CBA - BIM level 1'!AE64,IF(AND('Tool interface'!$C$19=1,'Tool interface'!$C$18=4),'CBA - BIM level 1'!AD64,IF(AND('Tool interface'!$C$19=1,'Tool interface'!$C$18=5),'CBA - BIM level 1'!AC64,IF(AND('Tool interface'!$C$19=1,'Tool interface'!$C$18=6),AB64,IF(AND('Tool interface'!$C$19=1,'Tool interface'!$C$18=7),AA64,IF(AND('Tool interface'!$C$19=1,'Tool interface'!$C$18=8),Z64,IF(AND('Tool interface'!$C$19=1,'Tool interface'!$C$18=9),Y64,IF(AND('Tool interface'!$C$19=1,'Tool interface'!$C$18=10),X64,))))))))))))))))))))))))))))))))))))))))))))))))))</f>
        <v>0</v>
      </c>
      <c r="U65" s="262">
        <f>+IF(AND('Tool interface'!$C$19=5,'Tool interface'!$C$18=1),'CBA - BIM level 1'!AD64,IF(AND('Tool interface'!$C$19=5,'Tool interface'!$C$18=2),'CBA - BIM level 1'!AC64,IF(AND('Tool interface'!$C$19=5,'Tool interface'!$C$18=3),AB64,IF(AND('Tool interface'!$C$19=5,'Tool interface'!$C$18=4),AA64,IF(AND('Tool interface'!$C$19=5,'Tool interface'!$C$18=5),Z64,IF(AND('Tool interface'!$C$19=5,'Tool interface'!$C$18=6),Y64,IF(AND('Tool interface'!$C$19=5,'Tool interface'!$C$18=7),X64,IF(AND('Tool interface'!$C$19=5,'Tool interface'!$C$18=8),W64,IF(AND('Tool interface'!$C$19=5,'Tool interface'!$C$18=9),V64,IF(AND('Tool interface'!$C$19=5,'Tool interface'!$C$18=10),U64,IF(AND('Tool interface'!$C$19=4,'Tool interface'!$C$18=1),'CBA - BIM level 1'!AE64,IF(AND('Tool interface'!$C$19=4,'Tool interface'!$C$18=2),'CBA - BIM level 1'!AD64,IF(AND('Tool interface'!$C$19=4,'Tool interface'!$C$18=3),'CBA - BIM level 1'!AC64,IF(AND('Tool interface'!$C$19=4,'Tool interface'!$C$18=4),AB64,IF(AND('Tool interface'!$C$19=4,'Tool interface'!$C$18=5),AA64,IF(AND('Tool interface'!$C$19=4,'Tool interface'!$C$18=6),Z64,IF(AND('Tool interface'!$C$19=4,'Tool interface'!$C$18=7),Y64,IF(AND('Tool interface'!$C$19=4,'Tool interface'!$C$18=8),X64,IF(AND('Tool interface'!$C$19=4,'Tool interface'!$C$18=9),W64,IF(AND('Tool interface'!$C$19=4,'Tool interface'!$C$18=10),V64,IF(AND('Tool interface'!$C$19=3,'Tool interface'!$C$18=1),'CBA - BIM level 1'!AF64,IF(AND('Tool interface'!$C$19=3,'Tool interface'!$C$18=2),'CBA - BIM level 1'!AE64,IF(AND('Tool interface'!$C$19=3,'Tool interface'!$C$18=3),'CBA - BIM level 1'!AD64,IF(AND('Tool interface'!$C$19=3,'Tool interface'!$C$18=4),'CBA - BIM level 1'!AC64,IF(AND('Tool interface'!$C$19=3,'Tool interface'!$C$18=5),AB64,IF(AND('Tool interface'!$C$19=3,'Tool interface'!$C$18=6),AA64,IF(AND('Tool interface'!$C$19=3,'Tool interface'!$C$18=7),Z64,IF(AND('Tool interface'!$C$19=3,'Tool interface'!$C$18=8),Y64,IF(AND('Tool interface'!$C$19=3,'Tool interface'!$C$18=9),X64,IF(AND('Tool interface'!$C$19=3,'Tool interface'!$C$18=10),W64,IF(AND('Tool interface'!$C$19=2,'Tool interface'!$C$18=1),'CBA - BIM level 1'!AG64,IF(AND('Tool interface'!$C$19=2,'Tool interface'!$C$18=2),'CBA - BIM level 1'!AF64,IF(AND('Tool interface'!$C$19=2,'Tool interface'!$C$18=3),'CBA - BIM level 1'!AE64,IF(AND('Tool interface'!$C$19=2,'Tool interface'!$C$18=4),'CBA - BIM level 1'!AD64,IF(AND('Tool interface'!$C$19=2,'Tool interface'!$C$18=5),'CBA - BIM level 1'!AC64,IF(AND('Tool interface'!$C$19=2,'Tool interface'!$C$18=6),AB64,IF(AND('Tool interface'!$C$19=2,'Tool interface'!$C$18=7),AA64,IF(AND('Tool interface'!$C$19=2,'Tool interface'!$C$18=8),Z64,IF(AND('Tool interface'!$C$19=2,'Tool interface'!$C$18=9),Y64,IF(AND('Tool interface'!$C$19=2,'Tool interface'!$C$18=10),X64,IF(AND('Tool interface'!$C$19=1,'Tool interface'!$C$18=1),'CBA - BIM level 1'!AH64,IF(AND('Tool interface'!$C$19=1,'Tool interface'!$C$18=2),'CBA - BIM level 1'!AG64,IF(AND('Tool interface'!$C$19=1,'Tool interface'!$C$18=3),'CBA - BIM level 1'!AF64,IF(AND('Tool interface'!$C$19=1,'Tool interface'!$C$18=4),'CBA - BIM level 1'!AE64,IF(AND('Tool interface'!$C$19=1,'Tool interface'!$C$18=5),'CBA - BIM level 1'!AD64,IF(AND('Tool interface'!$C$19=1,'Tool interface'!$C$18=6),AC64,IF(AND('Tool interface'!$C$19=1,'Tool interface'!$C$18=7),AB64,IF(AND('Tool interface'!$C$19=1,'Tool interface'!$C$18=8),AA64,IF(AND('Tool interface'!$C$19=1,'Tool interface'!$C$18=9),Z64,IF(AND('Tool interface'!$C$19=1,'Tool interface'!$C$18=10),Y64,))))))))))))))))))))))))))))))))))))))))))))))))))</f>
        <v>0</v>
      </c>
      <c r="V65" s="262">
        <f>+IF(AND('Tool interface'!$C$19=5,'Tool interface'!$C$18=1),'CBA - BIM level 1'!AE64,IF(AND('Tool interface'!$C$19=5,'Tool interface'!$C$18=2),'CBA - BIM level 1'!AD64,IF(AND('Tool interface'!$C$19=5,'Tool interface'!$C$18=3),AC64,IF(AND('Tool interface'!$C$19=5,'Tool interface'!$C$18=4),AB64,IF(AND('Tool interface'!$C$19=5,'Tool interface'!$C$18=5),AA64,IF(AND('Tool interface'!$C$19=5,'Tool interface'!$C$18=6),Z64,IF(AND('Tool interface'!$C$19=5,'Tool interface'!$C$18=7),Y64,IF(AND('Tool interface'!$C$19=5,'Tool interface'!$C$18=8),X64,IF(AND('Tool interface'!$C$19=5,'Tool interface'!$C$18=9),W64,IF(AND('Tool interface'!$C$19=5,'Tool interface'!$C$18=10),V64,IF(AND('Tool interface'!$C$19=4,'Tool interface'!$C$18=1),'CBA - BIM level 1'!AF64,IF(AND('Tool interface'!$C$19=4,'Tool interface'!$C$18=2),'CBA - BIM level 1'!AE64,IF(AND('Tool interface'!$C$19=4,'Tool interface'!$C$18=3),'CBA - BIM level 1'!AD64,IF(AND('Tool interface'!$C$19=4,'Tool interface'!$C$18=4),AC64,IF(AND('Tool interface'!$C$19=4,'Tool interface'!$C$18=5),AB64,IF(AND('Tool interface'!$C$19=4,'Tool interface'!$C$18=6),AA64,IF(AND('Tool interface'!$C$19=4,'Tool interface'!$C$18=7),Z64,IF(AND('Tool interface'!$C$19=4,'Tool interface'!$C$18=8),Y64,IF(AND('Tool interface'!$C$19=4,'Tool interface'!$C$18=9),X64,IF(AND('Tool interface'!$C$19=4,'Tool interface'!$C$18=10),W64,IF(AND('Tool interface'!$C$19=3,'Tool interface'!$C$18=1),'CBA - BIM level 1'!AG64,IF(AND('Tool interface'!$C$19=3,'Tool interface'!$C$18=2),'CBA - BIM level 1'!AF64,IF(AND('Tool interface'!$C$19=3,'Tool interface'!$C$18=3),'CBA - BIM level 1'!AE64,IF(AND('Tool interface'!$C$19=3,'Tool interface'!$C$18=4),'CBA - BIM level 1'!AD64,IF(AND('Tool interface'!$C$19=3,'Tool interface'!$C$18=5),AC64,IF(AND('Tool interface'!$C$19=3,'Tool interface'!$C$18=6),AB64,IF(AND('Tool interface'!$C$19=3,'Tool interface'!$C$18=7),AA64,IF(AND('Tool interface'!$C$19=3,'Tool interface'!$C$18=8),Z64,IF(AND('Tool interface'!$C$19=3,'Tool interface'!$C$18=9),Y64,IF(AND('Tool interface'!$C$19=3,'Tool interface'!$C$18=10),X64,IF(AND('Tool interface'!$C$19=2,'Tool interface'!$C$18=1),'CBA - BIM level 1'!AH64,IF(AND('Tool interface'!$C$19=2,'Tool interface'!$C$18=2),'CBA - BIM level 1'!AG64,IF(AND('Tool interface'!$C$19=2,'Tool interface'!$C$18=3),'CBA - BIM level 1'!AF64,IF(AND('Tool interface'!$C$19=2,'Tool interface'!$C$18=4),'CBA - BIM level 1'!AE64,IF(AND('Tool interface'!$C$19=2,'Tool interface'!$C$18=5),'CBA - BIM level 1'!AD64,IF(AND('Tool interface'!$C$19=2,'Tool interface'!$C$18=6),AC64,IF(AND('Tool interface'!$C$19=2,'Tool interface'!$C$18=7),AB64,IF(AND('Tool interface'!$C$19=2,'Tool interface'!$C$18=8),AA64,IF(AND('Tool interface'!$C$19=2,'Tool interface'!$C$18=9),Z64,IF(AND('Tool interface'!$C$19=2,'Tool interface'!$C$18=10),Y64,IF(AND('Tool interface'!$C$19=1,'Tool interface'!$C$18=1),'CBA - BIM level 1'!AI64,IF(AND('Tool interface'!$C$19=1,'Tool interface'!$C$18=2),'CBA - BIM level 1'!AH64,IF(AND('Tool interface'!$C$19=1,'Tool interface'!$C$18=3),'CBA - BIM level 1'!AG64,IF(AND('Tool interface'!$C$19=1,'Tool interface'!$C$18=4),'CBA - BIM level 1'!AF64,IF(AND('Tool interface'!$C$19=1,'Tool interface'!$C$18=5),'CBA - BIM level 1'!AE64,IF(AND('Tool interface'!$C$19=1,'Tool interface'!$C$18=6),AD64,IF(AND('Tool interface'!$C$19=1,'Tool interface'!$C$18=7),AC64,IF(AND('Tool interface'!$C$19=1,'Tool interface'!$C$18=8),AB64,IF(AND('Tool interface'!$C$19=1,'Tool interface'!$C$18=9),AA64,IF(AND('Tool interface'!$C$19=1,'Tool interface'!$C$18=10),Z64,))))))))))))))))))))))))))))))))))))))))))))))))))</f>
        <v>0</v>
      </c>
      <c r="W65" s="262">
        <f>+IF(AND('Tool interface'!$C$19=5,'Tool interface'!$C$18=1),'CBA - BIM level 1'!AF64,IF(AND('Tool interface'!$C$19=5,'Tool interface'!$C$18=2),'CBA - BIM level 1'!AE64,IF(AND('Tool interface'!$C$19=5,'Tool interface'!$C$18=3),AD64,IF(AND('Tool interface'!$C$19=5,'Tool interface'!$C$18=4),AC64,IF(AND('Tool interface'!$C$19=5,'Tool interface'!$C$18=5),AB64,IF(AND('Tool interface'!$C$19=5,'Tool interface'!$C$18=6),AA64,IF(AND('Tool interface'!$C$19=5,'Tool interface'!$C$18=7),Z64,IF(AND('Tool interface'!$C$19=5,'Tool interface'!$C$18=8),Y64,IF(AND('Tool interface'!$C$19=5,'Tool interface'!$C$18=9),X64,IF(AND('Tool interface'!$C$19=5,'Tool interface'!$C$18=10),W64,IF(AND('Tool interface'!$C$19=4,'Tool interface'!$C$18=1),'CBA - BIM level 1'!AG64,IF(AND('Tool interface'!$C$19=4,'Tool interface'!$C$18=2),'CBA - BIM level 1'!AF64,IF(AND('Tool interface'!$C$19=4,'Tool interface'!$C$18=3),'CBA - BIM level 1'!AE64,IF(AND('Tool interface'!$C$19=4,'Tool interface'!$C$18=4),AD64,IF(AND('Tool interface'!$C$19=4,'Tool interface'!$C$18=5),AC64,IF(AND('Tool interface'!$C$19=4,'Tool interface'!$C$18=6),AB64,IF(AND('Tool interface'!$C$19=4,'Tool interface'!$C$18=7),AA64,IF(AND('Tool interface'!$C$19=4,'Tool interface'!$C$18=8),Z64,IF(AND('Tool interface'!$C$19=4,'Tool interface'!$C$18=9),Y64,IF(AND('Tool interface'!$C$19=4,'Tool interface'!$C$18=10),X64,IF(AND('Tool interface'!$C$19=3,'Tool interface'!$C$18=1),'CBA - BIM level 1'!AH64,IF(AND('Tool interface'!$C$19=3,'Tool interface'!$C$18=2),'CBA - BIM level 1'!AG64,IF(AND('Tool interface'!$C$19=3,'Tool interface'!$C$18=3),'CBA - BIM level 1'!AF64,IF(AND('Tool interface'!$C$19=3,'Tool interface'!$C$18=4),'CBA - BIM level 1'!AE64,IF(AND('Tool interface'!$C$19=3,'Tool interface'!$C$18=5),AD64,IF(AND('Tool interface'!$C$19=3,'Tool interface'!$C$18=6),AC64,IF(AND('Tool interface'!$C$19=3,'Tool interface'!$C$18=7),AB64,IF(AND('Tool interface'!$C$19=3,'Tool interface'!$C$18=8),AA64,IF(AND('Tool interface'!$C$19=3,'Tool interface'!$C$18=9),Z64,IF(AND('Tool interface'!$C$19=3,'Tool interface'!$C$18=10),Y64,IF(AND('Tool interface'!$C$19=2,'Tool interface'!$C$18=1),'CBA - BIM level 1'!AI64,IF(AND('Tool interface'!$C$19=2,'Tool interface'!$C$18=2),'CBA - BIM level 1'!AH64,IF(AND('Tool interface'!$C$19=2,'Tool interface'!$C$18=3),'CBA - BIM level 1'!AG64,IF(AND('Tool interface'!$C$19=2,'Tool interface'!$C$18=4),'CBA - BIM level 1'!AF64,IF(AND('Tool interface'!$C$19=2,'Tool interface'!$C$18=5),'CBA - BIM level 1'!AE64,IF(AND('Tool interface'!$C$19=2,'Tool interface'!$C$18=6),AD64,IF(AND('Tool interface'!$C$19=2,'Tool interface'!$C$18=7),AC64,IF(AND('Tool interface'!$C$19=2,'Tool interface'!$C$18=8),AB64,IF(AND('Tool interface'!$C$19=2,'Tool interface'!$C$18=9),AA64,IF(AND('Tool interface'!$C$19=2,'Tool interface'!$C$18=10),Z64,IF(AND('Tool interface'!$C$19=1,'Tool interface'!$C$18=1),'CBA - BIM level 1'!AJ64,IF(AND('Tool interface'!$C$19=1,'Tool interface'!$C$18=2),'CBA - BIM level 1'!AI64,IF(AND('Tool interface'!$C$19=1,'Tool interface'!$C$18=3),'CBA - BIM level 1'!AH64,IF(AND('Tool interface'!$C$19=1,'Tool interface'!$C$18=4),'CBA - BIM level 1'!AG64,IF(AND('Tool interface'!$C$19=1,'Tool interface'!$C$18=5),'CBA - BIM level 1'!AF64,IF(AND('Tool interface'!$C$19=1,'Tool interface'!$C$18=6),AE64,IF(AND('Tool interface'!$C$19=1,'Tool interface'!$C$18=7),AD64,IF(AND('Tool interface'!$C$19=1,'Tool interface'!$C$18=8),AC64,IF(AND('Tool interface'!$C$19=1,'Tool interface'!$C$18=9),AB64,IF(AND('Tool interface'!$C$19=1,'Tool interface'!$C$18=10),AA64,))))))))))))))))))))))))))))))))))))))))))))))))))</f>
        <v>0</v>
      </c>
      <c r="X65" s="262">
        <f>+IF(AND('Tool interface'!$C$19=5,'Tool interface'!$C$18=1),'CBA - BIM level 1'!AG64,IF(AND('Tool interface'!$C$19=5,'Tool interface'!$C$18=2),'CBA - BIM level 1'!AF64,IF(AND('Tool interface'!$C$19=5,'Tool interface'!$C$18=3),AE64,IF(AND('Tool interface'!$C$19=5,'Tool interface'!$C$18=4),AD64,IF(AND('Tool interface'!$C$19=5,'Tool interface'!$C$18=5),AC64,IF(AND('Tool interface'!$C$19=5,'Tool interface'!$C$18=6),AB64,IF(AND('Tool interface'!$C$19=5,'Tool interface'!$C$18=7),AA64,IF(AND('Tool interface'!$C$19=5,'Tool interface'!$C$18=8),Z64,IF(AND('Tool interface'!$C$19=5,'Tool interface'!$C$18=9),Y64,IF(AND('Tool interface'!$C$19=5,'Tool interface'!$C$18=10),X64,IF(AND('Tool interface'!$C$19=4,'Tool interface'!$C$18=1),'CBA - BIM level 1'!AH64,IF(AND('Tool interface'!$C$19=4,'Tool interface'!$C$18=2),'CBA - BIM level 1'!AG64,IF(AND('Tool interface'!$C$19=4,'Tool interface'!$C$18=3),'CBA - BIM level 1'!AF64,IF(AND('Tool interface'!$C$19=4,'Tool interface'!$C$18=4),AE64,IF(AND('Tool interface'!$C$19=4,'Tool interface'!$C$18=5),AD64,IF(AND('Tool interface'!$C$19=4,'Tool interface'!$C$18=6),AC64,IF(AND('Tool interface'!$C$19=4,'Tool interface'!$C$18=7),AB64,IF(AND('Tool interface'!$C$19=4,'Tool interface'!$C$18=8),AA64,IF(AND('Tool interface'!$C$19=4,'Tool interface'!$C$18=9),Z64,IF(AND('Tool interface'!$C$19=4,'Tool interface'!$C$18=10),Y64,IF(AND('Tool interface'!$C$19=3,'Tool interface'!$C$18=1),'CBA - BIM level 1'!AI64,IF(AND('Tool interface'!$C$19=3,'Tool interface'!$C$18=2),'CBA - BIM level 1'!AH64,IF(AND('Tool interface'!$C$19=3,'Tool interface'!$C$18=3),'CBA - BIM level 1'!AG64,IF(AND('Tool interface'!$C$19=3,'Tool interface'!$C$18=4),'CBA - BIM level 1'!AF64,IF(AND('Tool interface'!$C$19=3,'Tool interface'!$C$18=5),AE64,IF(AND('Tool interface'!$C$19=3,'Tool interface'!$C$18=6),AD64,IF(AND('Tool interface'!$C$19=3,'Tool interface'!$C$18=7),AC64,IF(AND('Tool interface'!$C$19=3,'Tool interface'!$C$18=8),AB64,IF(AND('Tool interface'!$C$19=3,'Tool interface'!$C$18=9),AA64,IF(AND('Tool interface'!$C$19=3,'Tool interface'!$C$18=10),Z64,IF(AND('Tool interface'!$C$19=2,'Tool interface'!$C$18=1),'CBA - BIM level 1'!AJ64,IF(AND('Tool interface'!$C$19=2,'Tool interface'!$C$18=2),'CBA - BIM level 1'!AI64,IF(AND('Tool interface'!$C$19=2,'Tool interface'!$C$18=3),'CBA - BIM level 1'!AH64,IF(AND('Tool interface'!$C$19=2,'Tool interface'!$C$18=4),'CBA - BIM level 1'!AG64,IF(AND('Tool interface'!$C$19=2,'Tool interface'!$C$18=5),'CBA - BIM level 1'!AF64,IF(AND('Tool interface'!$C$19=2,'Tool interface'!$C$18=6),AE64,IF(AND('Tool interface'!$C$19=2,'Tool interface'!$C$18=7),AD64,IF(AND('Tool interface'!$C$19=2,'Tool interface'!$C$18=8),AC64,IF(AND('Tool interface'!$C$19=2,'Tool interface'!$C$18=9),AB64,IF(AND('Tool interface'!$C$19=2,'Tool interface'!$C$18=10),AA64,IF(AND('Tool interface'!$C$19=1,'Tool interface'!$C$18=1),'CBA - BIM level 1'!AK64,IF(AND('Tool interface'!$C$19=1,'Tool interface'!$C$18=2),'CBA - BIM level 1'!AJ64,IF(AND('Tool interface'!$C$19=1,'Tool interface'!$C$18=3),'CBA - BIM level 1'!AI64,IF(AND('Tool interface'!$C$19=1,'Tool interface'!$C$18=4),'CBA - BIM level 1'!AH64,IF(AND('Tool interface'!$C$19=1,'Tool interface'!$C$18=5),'CBA - BIM level 1'!AG64,IF(AND('Tool interface'!$C$19=1,'Tool interface'!$C$18=6),AF64,IF(AND('Tool interface'!$C$19=1,'Tool interface'!$C$18=7),AE64,IF(AND('Tool interface'!$C$19=1,'Tool interface'!$C$18=8),AD64,IF(AND('Tool interface'!$C$19=1,'Tool interface'!$C$18=9),AC64,IF(AND('Tool interface'!$C$19=1,'Tool interface'!$C$18=10),AB64,))))))))))))))))))))))))))))))))))))))))))))))))))</f>
        <v>0</v>
      </c>
      <c r="Y65" s="262">
        <f>+IF(AND('Tool interface'!$C$19=5,'Tool interface'!$C$18=1),'CBA - BIM level 1'!AH64,IF(AND('Tool interface'!$C$19=5,'Tool interface'!$C$18=2),'CBA - BIM level 1'!AG64,IF(AND('Tool interface'!$C$19=5,'Tool interface'!$C$18=3),AF64,IF(AND('Tool interface'!$C$19=5,'Tool interface'!$C$18=4),AE64,IF(AND('Tool interface'!$C$19=5,'Tool interface'!$C$18=5),AD64,IF(AND('Tool interface'!$C$19=5,'Tool interface'!$C$18=6),AC64,IF(AND('Tool interface'!$C$19=5,'Tool interface'!$C$18=7),AB64,IF(AND('Tool interface'!$C$19=5,'Tool interface'!$C$18=8),AA64,IF(AND('Tool interface'!$C$19=5,'Tool interface'!$C$18=9),Z64,IF(AND('Tool interface'!$C$19=5,'Tool interface'!$C$18=10),Y64,IF(AND('Tool interface'!$C$19=4,'Tool interface'!$C$18=1),'CBA - BIM level 1'!AI64,IF(AND('Tool interface'!$C$19=4,'Tool interface'!$C$18=2),'CBA - BIM level 1'!AH64,IF(AND('Tool interface'!$C$19=4,'Tool interface'!$C$18=3),'CBA - BIM level 1'!AG64,IF(AND('Tool interface'!$C$19=4,'Tool interface'!$C$18=4),AF64,IF(AND('Tool interface'!$C$19=4,'Tool interface'!$C$18=5),AE64,IF(AND('Tool interface'!$C$19=4,'Tool interface'!$C$18=6),AD64,IF(AND('Tool interface'!$C$19=4,'Tool interface'!$C$18=7),AC64,IF(AND('Tool interface'!$C$19=4,'Tool interface'!$C$18=8),AB64,IF(AND('Tool interface'!$C$19=4,'Tool interface'!$C$18=9),AA64,IF(AND('Tool interface'!$C$19=4,'Tool interface'!$C$18=10),Z64,IF(AND('Tool interface'!$C$19=3,'Tool interface'!$C$18=1),'CBA - BIM level 1'!AJ64,IF(AND('Tool interface'!$C$19=3,'Tool interface'!$C$18=2),'CBA - BIM level 1'!AI64,IF(AND('Tool interface'!$C$19=3,'Tool interface'!$C$18=3),'CBA - BIM level 1'!AH64,IF(AND('Tool interface'!$C$19=3,'Tool interface'!$C$18=4),'CBA - BIM level 1'!AG64,IF(AND('Tool interface'!$C$19=3,'Tool interface'!$C$18=5),AF64,IF(AND('Tool interface'!$C$19=3,'Tool interface'!$C$18=6),AE64,IF(AND('Tool interface'!$C$19=3,'Tool interface'!$C$18=7),AD64,IF(AND('Tool interface'!$C$19=3,'Tool interface'!$C$18=8),AC64,IF(AND('Tool interface'!$C$19=3,'Tool interface'!$C$18=9),AB64,IF(AND('Tool interface'!$C$19=3,'Tool interface'!$C$18=10),AA64,IF(AND('Tool interface'!$C$19=2,'Tool interface'!$C$18=1),'CBA - BIM level 1'!AK64,IF(AND('Tool interface'!$C$19=2,'Tool interface'!$C$18=2),'CBA - BIM level 1'!AJ64,IF(AND('Tool interface'!$C$19=2,'Tool interface'!$C$18=3),'CBA - BIM level 1'!AI64,IF(AND('Tool interface'!$C$19=2,'Tool interface'!$C$18=4),'CBA - BIM level 1'!AH64,IF(AND('Tool interface'!$C$19=2,'Tool interface'!$C$18=5),'CBA - BIM level 1'!AG64,IF(AND('Tool interface'!$C$19=2,'Tool interface'!$C$18=6),AF64,IF(AND('Tool interface'!$C$19=2,'Tool interface'!$C$18=7),AE64,IF(AND('Tool interface'!$C$19=2,'Tool interface'!$C$18=8),AD64,IF(AND('Tool interface'!$C$19=2,'Tool interface'!$C$18=9),AC64,IF(AND('Tool interface'!$C$19=2,'Tool interface'!$C$18=10),AB64,IF(AND('Tool interface'!$C$19=1,'Tool interface'!$C$18=1),'CBA - BIM level 1'!AL64,IF(AND('Tool interface'!$C$19=1,'Tool interface'!$C$18=2),'CBA - BIM level 1'!AK64,IF(AND('Tool interface'!$C$19=1,'Tool interface'!$C$18=3),'CBA - BIM level 1'!AJ64,IF(AND('Tool interface'!$C$19=1,'Tool interface'!$C$18=4),'CBA - BIM level 1'!AI64,IF(AND('Tool interface'!$C$19=1,'Tool interface'!$C$18=5),'CBA - BIM level 1'!AH64,IF(AND('Tool interface'!$C$19=1,'Tool interface'!$C$18=6),AG64,IF(AND('Tool interface'!$C$19=1,'Tool interface'!$C$18=7),AF64,IF(AND('Tool interface'!$C$19=1,'Tool interface'!$C$18=8),AE64,IF(AND('Tool interface'!$C$19=1,'Tool interface'!$C$18=9),AD64,IF(AND('Tool interface'!$C$19=1,'Tool interface'!$C$18=10),AC64,))))))))))))))))))))))))))))))))))))))))))))))))))</f>
        <v>0</v>
      </c>
      <c r="Z65" s="262">
        <f>+IF(AND('Tool interface'!$C$19=5,'Tool interface'!$C$18=1),'CBA - BIM level 1'!AI64,IF(AND('Tool interface'!$C$19=5,'Tool interface'!$C$18=2),'CBA - BIM level 1'!AH64,IF(AND('Tool interface'!$C$19=5,'Tool interface'!$C$18=3),AG64,IF(AND('Tool interface'!$C$19=5,'Tool interface'!$C$18=4),AF64,IF(AND('Tool interface'!$C$19=5,'Tool interface'!$C$18=5),AE64,IF(AND('Tool interface'!$C$19=5,'Tool interface'!$C$18=6),AD64,IF(AND('Tool interface'!$C$19=5,'Tool interface'!$C$18=7),AC64,IF(AND('Tool interface'!$C$19=5,'Tool interface'!$C$18=8),AB64,IF(AND('Tool interface'!$C$19=5,'Tool interface'!$C$18=9),AA64,IF(AND('Tool interface'!$C$19=5,'Tool interface'!$C$18=10),Z64,IF(AND('Tool interface'!$C$19=4,'Tool interface'!$C$18=1),'CBA - BIM level 1'!AJ64,IF(AND('Tool interface'!$C$19=4,'Tool interface'!$C$18=2),'CBA - BIM level 1'!AI64,IF(AND('Tool interface'!$C$19=4,'Tool interface'!$C$18=3),'CBA - BIM level 1'!AH64,IF(AND('Tool interface'!$C$19=4,'Tool interface'!$C$18=4),AG64,IF(AND('Tool interface'!$C$19=4,'Tool interface'!$C$18=5),AF64,IF(AND('Tool interface'!$C$19=4,'Tool interface'!$C$18=6),AE64,IF(AND('Tool interface'!$C$19=4,'Tool interface'!$C$18=7),AD64,IF(AND('Tool interface'!$C$19=4,'Tool interface'!$C$18=8),AC64,IF(AND('Tool interface'!$C$19=4,'Tool interface'!$C$18=9),AB64,IF(AND('Tool interface'!$C$19=4,'Tool interface'!$C$18=10),AA64,IF(AND('Tool interface'!$C$19=3,'Tool interface'!$C$18=1),'CBA - BIM level 1'!AK64,IF(AND('Tool interface'!$C$19=3,'Tool interface'!$C$18=2),'CBA - BIM level 1'!AJ64,IF(AND('Tool interface'!$C$19=3,'Tool interface'!$C$18=3),'CBA - BIM level 1'!AI64,IF(AND('Tool interface'!$C$19=3,'Tool interface'!$C$18=4),'CBA - BIM level 1'!AH64,IF(AND('Tool interface'!$C$19=3,'Tool interface'!$C$18=5),AG64,IF(AND('Tool interface'!$C$19=3,'Tool interface'!$C$18=6),AF64,IF(AND('Tool interface'!$C$19=3,'Tool interface'!$C$18=7),AE64,IF(AND('Tool interface'!$C$19=3,'Tool interface'!$C$18=8),AD64,IF(AND('Tool interface'!$C$19=3,'Tool interface'!$C$18=9),AC64,IF(AND('Tool interface'!$C$19=3,'Tool interface'!$C$18=10),AB64,IF(AND('Tool interface'!$C$19=2,'Tool interface'!$C$18=1),'CBA - BIM level 1'!AL64,IF(AND('Tool interface'!$C$19=2,'Tool interface'!$C$18=2),'CBA - BIM level 1'!AK64,IF(AND('Tool interface'!$C$19=2,'Tool interface'!$C$18=3),'CBA - BIM level 1'!AJ64,IF(AND('Tool interface'!$C$19=2,'Tool interface'!$C$18=4),'CBA - BIM level 1'!AI64,IF(AND('Tool interface'!$C$19=2,'Tool interface'!$C$18=5),'CBA - BIM level 1'!AH64,IF(AND('Tool interface'!$C$19=2,'Tool interface'!$C$18=6),AG64,IF(AND('Tool interface'!$C$19=2,'Tool interface'!$C$18=7),AF64,IF(AND('Tool interface'!$C$19=2,'Tool interface'!$C$18=8),AE64,IF(AND('Tool interface'!$C$19=2,'Tool interface'!$C$18=9),AD64,IF(AND('Tool interface'!$C$19=2,'Tool interface'!$C$18=10),AC64,IF(AND('Tool interface'!$C$19=1,'Tool interface'!$C$18=1),'CBA - BIM level 1'!AM64,IF(AND('Tool interface'!$C$19=1,'Tool interface'!$C$18=2),'CBA - BIM level 1'!AL64,IF(AND('Tool interface'!$C$19=1,'Tool interface'!$C$18=3),'CBA - BIM level 1'!AK64,IF(AND('Tool interface'!$C$19=1,'Tool interface'!$C$18=4),'CBA - BIM level 1'!AJ64,IF(AND('Tool interface'!$C$19=1,'Tool interface'!$C$18=5),'CBA - BIM level 1'!AI64,IF(AND('Tool interface'!$C$19=1,'Tool interface'!$C$18=6),AH64,IF(AND('Tool interface'!$C$19=1,'Tool interface'!$C$18=7),AG64,IF(AND('Tool interface'!$C$19=1,'Tool interface'!$C$18=8),AF64,IF(AND('Tool interface'!$C$19=1,'Tool interface'!$C$18=9),AE64,IF(AND('Tool interface'!$C$19=1,'Tool interface'!$C$18=10),AD64,))))))))))))))))))))))))))))))))))))))))))))))))))</f>
        <v>0</v>
      </c>
      <c r="AA65" s="262">
        <f>+IF(AND('Tool interface'!$C$19=5,'Tool interface'!$C$18=1),'CBA - BIM level 1'!AJ64,IF(AND('Tool interface'!$C$19=5,'Tool interface'!$C$18=2),'CBA - BIM level 1'!AI64,IF(AND('Tool interface'!$C$19=5,'Tool interface'!$C$18=3),AH64,IF(AND('Tool interface'!$C$19=5,'Tool interface'!$C$18=4),AG64,IF(AND('Tool interface'!$C$19=5,'Tool interface'!$C$18=5),AF64,IF(AND('Tool interface'!$C$19=5,'Tool interface'!$C$18=6),AE64,IF(AND('Tool interface'!$C$19=5,'Tool interface'!$C$18=7),AD64,IF(AND('Tool interface'!$C$19=5,'Tool interface'!$C$18=8),AC64,IF(AND('Tool interface'!$C$19=5,'Tool interface'!$C$18=9),AB64,IF(AND('Tool interface'!$C$19=5,'Tool interface'!$C$18=10),AA64,IF(AND('Tool interface'!$C$19=4,'Tool interface'!$C$18=1),'CBA - BIM level 1'!AK64,IF(AND('Tool interface'!$C$19=4,'Tool interface'!$C$18=2),'CBA - BIM level 1'!AJ64,IF(AND('Tool interface'!$C$19=4,'Tool interface'!$C$18=3),'CBA - BIM level 1'!AI64,IF(AND('Tool interface'!$C$19=4,'Tool interface'!$C$18=4),AH64,IF(AND('Tool interface'!$C$19=4,'Tool interface'!$C$18=5),AG64,IF(AND('Tool interface'!$C$19=4,'Tool interface'!$C$18=6),AF64,IF(AND('Tool interface'!$C$19=4,'Tool interface'!$C$18=7),AE64,IF(AND('Tool interface'!$C$19=4,'Tool interface'!$C$18=8),AD64,IF(AND('Tool interface'!$C$19=4,'Tool interface'!$C$18=9),AC64,IF(AND('Tool interface'!$C$19=4,'Tool interface'!$C$18=10),AB64,IF(AND('Tool interface'!$C$19=3,'Tool interface'!$C$18=1),'CBA - BIM level 1'!AL64,IF(AND('Tool interface'!$C$19=3,'Tool interface'!$C$18=2),'CBA - BIM level 1'!AK64,IF(AND('Tool interface'!$C$19=3,'Tool interface'!$C$18=3),'CBA - BIM level 1'!AJ64,IF(AND('Tool interface'!$C$19=3,'Tool interface'!$C$18=4),'CBA - BIM level 1'!AI64,IF(AND('Tool interface'!$C$19=3,'Tool interface'!$C$18=5),AH64,IF(AND('Tool interface'!$C$19=3,'Tool interface'!$C$18=6),AG64,IF(AND('Tool interface'!$C$19=3,'Tool interface'!$C$18=7),AF64,IF(AND('Tool interface'!$C$19=3,'Tool interface'!$C$18=8),AE64,IF(AND('Tool interface'!$C$19=3,'Tool interface'!$C$18=9),AD64,IF(AND('Tool interface'!$C$19=3,'Tool interface'!$C$18=10),AC64,IF(AND('Tool interface'!$C$19=2,'Tool interface'!$C$18=1),'CBA - BIM level 1'!AM64,IF(AND('Tool interface'!$C$19=2,'Tool interface'!$C$18=2),'CBA - BIM level 1'!AL64,IF(AND('Tool interface'!$C$19=2,'Tool interface'!$C$18=3),'CBA - BIM level 1'!AK64,IF(AND('Tool interface'!$C$19=2,'Tool interface'!$C$18=4),'CBA - BIM level 1'!AJ64,IF(AND('Tool interface'!$C$19=2,'Tool interface'!$C$18=5),'CBA - BIM level 1'!AI64,IF(AND('Tool interface'!$C$19=2,'Tool interface'!$C$18=6),AH64,IF(AND('Tool interface'!$C$19=2,'Tool interface'!$C$18=7),AG64,IF(AND('Tool interface'!$C$19=2,'Tool interface'!$C$18=8),AF64,IF(AND('Tool interface'!$C$19=2,'Tool interface'!$C$18=9),AE64,IF(AND('Tool interface'!$C$19=2,'Tool interface'!$C$18=10),AD64,IF(AND('Tool interface'!$C$19=1,'Tool interface'!$C$18=1),'CBA - BIM level 1'!AN64,IF(AND('Tool interface'!$C$19=1,'Tool interface'!$C$18=2),'CBA - BIM level 1'!AM64,IF(AND('Tool interface'!$C$19=1,'Tool interface'!$C$18=3),'CBA - BIM level 1'!AL64,IF(AND('Tool interface'!$C$19=1,'Tool interface'!$C$18=4),'CBA - BIM level 1'!AK64,IF(AND('Tool interface'!$C$19=1,'Tool interface'!$C$18=5),'CBA - BIM level 1'!AJ64,IF(AND('Tool interface'!$C$19=1,'Tool interface'!$C$18=6),AI64,IF(AND('Tool interface'!$C$19=1,'Tool interface'!$C$18=7),AH64,IF(AND('Tool interface'!$C$19=1,'Tool interface'!$C$18=8),AG64,IF(AND('Tool interface'!$C$19=1,'Tool interface'!$C$18=9),AF64,IF(AND('Tool interface'!$C$19=1,'Tool interface'!$C$18=10),AE64,))))))))))))))))))))))))))))))))))))))))))))))))))</f>
        <v>0</v>
      </c>
      <c r="AB65" s="262">
        <f>+IF(AND('Tool interface'!$C$19=5,'Tool interface'!$C$18=1),'CBA - BIM level 1'!AK64,IF(AND('Tool interface'!$C$19=5,'Tool interface'!$C$18=2),'CBA - BIM level 1'!AJ64,IF(AND('Tool interface'!$C$19=5,'Tool interface'!$C$18=3),AI64,IF(AND('Tool interface'!$C$19=5,'Tool interface'!$C$18=4),AH64,IF(AND('Tool interface'!$C$19=5,'Tool interface'!$C$18=5),AG64,IF(AND('Tool interface'!$C$19=5,'Tool interface'!$C$18=6),AF64,IF(AND('Tool interface'!$C$19=5,'Tool interface'!$C$18=7),AE64,IF(AND('Tool interface'!$C$19=5,'Tool interface'!$C$18=8),AD64,IF(AND('Tool interface'!$C$19=5,'Tool interface'!$C$18=9),AC64,IF(AND('Tool interface'!$C$19=5,'Tool interface'!$C$18=10),AB64,IF(AND('Tool interface'!$C$19=4,'Tool interface'!$C$18=1),'CBA - BIM level 1'!AL64,IF(AND('Tool interface'!$C$19=4,'Tool interface'!$C$18=2),'CBA - BIM level 1'!AK64,IF(AND('Tool interface'!$C$19=4,'Tool interface'!$C$18=3),'CBA - BIM level 1'!AJ64,IF(AND('Tool interface'!$C$19=4,'Tool interface'!$C$18=4),AI64,IF(AND('Tool interface'!$C$19=4,'Tool interface'!$C$18=5),AH64,IF(AND('Tool interface'!$C$19=4,'Tool interface'!$C$18=6),AG64,IF(AND('Tool interface'!$C$19=4,'Tool interface'!$C$18=7),AF64,IF(AND('Tool interface'!$C$19=4,'Tool interface'!$C$18=8),AE64,IF(AND('Tool interface'!$C$19=4,'Tool interface'!$C$18=9),AD64,IF(AND('Tool interface'!$C$19=4,'Tool interface'!$C$18=10),AC64,IF(AND('Tool interface'!$C$19=3,'Tool interface'!$C$18=1),'CBA - BIM level 1'!AM64,IF(AND('Tool interface'!$C$19=3,'Tool interface'!$C$18=2),'CBA - BIM level 1'!AL64,IF(AND('Tool interface'!$C$19=3,'Tool interface'!$C$18=3),'CBA - BIM level 1'!AK64,IF(AND('Tool interface'!$C$19=3,'Tool interface'!$C$18=4),'CBA - BIM level 1'!AJ64,IF(AND('Tool interface'!$C$19=3,'Tool interface'!$C$18=5),AI64,IF(AND('Tool interface'!$C$19=3,'Tool interface'!$C$18=6),AH64,IF(AND('Tool interface'!$C$19=3,'Tool interface'!$C$18=7),AG64,IF(AND('Tool interface'!$C$19=3,'Tool interface'!$C$18=8),AF64,IF(AND('Tool interface'!$C$19=3,'Tool interface'!$C$18=9),AE64,IF(AND('Tool interface'!$C$19=3,'Tool interface'!$C$18=10),AD64,IF(AND('Tool interface'!$C$19=2,'Tool interface'!$C$18=1),'CBA - BIM level 1'!AN64,IF(AND('Tool interface'!$C$19=2,'Tool interface'!$C$18=2),'CBA - BIM level 1'!AM64,IF(AND('Tool interface'!$C$19=2,'Tool interface'!$C$18=3),'CBA - BIM level 1'!AL64,IF(AND('Tool interface'!$C$19=2,'Tool interface'!$C$18=4),'CBA - BIM level 1'!AK64,IF(AND('Tool interface'!$C$19=2,'Tool interface'!$C$18=5),'CBA - BIM level 1'!AJ64,IF(AND('Tool interface'!$C$19=2,'Tool interface'!$C$18=6),AI64,IF(AND('Tool interface'!$C$19=2,'Tool interface'!$C$18=7),AH64,IF(AND('Tool interface'!$C$19=2,'Tool interface'!$C$18=8),AG64,IF(AND('Tool interface'!$C$19=2,'Tool interface'!$C$18=9),AF64,IF(AND('Tool interface'!$C$19=2,'Tool interface'!$C$18=10),AE64,IF(AND('Tool interface'!$C$19=1,'Tool interface'!$C$18=1),'CBA - BIM level 1'!AO64,IF(AND('Tool interface'!$C$19=1,'Tool interface'!$C$18=2),'CBA - BIM level 1'!AN64,IF(AND('Tool interface'!$C$19=1,'Tool interface'!$C$18=3),'CBA - BIM level 1'!AM64,IF(AND('Tool interface'!$C$19=1,'Tool interface'!$C$18=4),'CBA - BIM level 1'!AL64,IF(AND('Tool interface'!$C$19=1,'Tool interface'!$C$18=5),'CBA - BIM level 1'!AK64,IF(AND('Tool interface'!$C$19=1,'Tool interface'!$C$18=6),AJ64,IF(AND('Tool interface'!$C$19=1,'Tool interface'!$C$18=7),AI64,IF(AND('Tool interface'!$C$19=1,'Tool interface'!$C$18=8),AH64,IF(AND('Tool interface'!$C$19=1,'Tool interface'!$C$18=9),AG64,IF(AND('Tool interface'!$C$19=1,'Tool interface'!$C$18=10),AF64,))))))))))))))))))))))))))))))))))))))))))))))))))</f>
        <v>0</v>
      </c>
      <c r="AC65" s="262">
        <f>+IF(AND('Tool interface'!$C$19=5,'Tool interface'!$C$18=1),'CBA - BIM level 1'!AL64,IF(AND('Tool interface'!$C$19=5,'Tool interface'!$C$18=2),'CBA - BIM level 1'!AK64,IF(AND('Tool interface'!$C$19=5,'Tool interface'!$C$18=3),AJ64,IF(AND('Tool interface'!$C$19=5,'Tool interface'!$C$18=4),AI64,IF(AND('Tool interface'!$C$19=5,'Tool interface'!$C$18=5),AH64,IF(AND('Tool interface'!$C$19=5,'Tool interface'!$C$18=6),AG64,IF(AND('Tool interface'!$C$19=5,'Tool interface'!$C$18=7),AF64,IF(AND('Tool interface'!$C$19=5,'Tool interface'!$C$18=8),AE64,IF(AND('Tool interface'!$C$19=5,'Tool interface'!$C$18=9),AD64,IF(AND('Tool interface'!$C$19=5,'Tool interface'!$C$18=10),AC64,IF(AND('Tool interface'!$C$19=4,'Tool interface'!$C$18=1),'CBA - BIM level 1'!AM64,IF(AND('Tool interface'!$C$19=4,'Tool interface'!$C$18=2),'CBA - BIM level 1'!AL64,IF(AND('Tool interface'!$C$19=4,'Tool interface'!$C$18=3),'CBA - BIM level 1'!AK64,IF(AND('Tool interface'!$C$19=4,'Tool interface'!$C$18=4),AJ64,IF(AND('Tool interface'!$C$19=4,'Tool interface'!$C$18=5),AI64,IF(AND('Tool interface'!$C$19=4,'Tool interface'!$C$18=6),AH64,IF(AND('Tool interface'!$C$19=4,'Tool interface'!$C$18=7),AG64,IF(AND('Tool interface'!$C$19=4,'Tool interface'!$C$18=8),AF64,IF(AND('Tool interface'!$C$19=4,'Tool interface'!$C$18=9),AE64,IF(AND('Tool interface'!$C$19=4,'Tool interface'!$C$18=10),AD64,IF(AND('Tool interface'!$C$19=3,'Tool interface'!$C$18=1),'CBA - BIM level 1'!AN64,IF(AND('Tool interface'!$C$19=3,'Tool interface'!$C$18=2),'CBA - BIM level 1'!AM64,IF(AND('Tool interface'!$C$19=3,'Tool interface'!$C$18=3),'CBA - BIM level 1'!AL64,IF(AND('Tool interface'!$C$19=3,'Tool interface'!$C$18=4),'CBA - BIM level 1'!AK64,IF(AND('Tool interface'!$C$19=3,'Tool interface'!$C$18=5),AJ64,IF(AND('Tool interface'!$C$19=3,'Tool interface'!$C$18=6),AI64,IF(AND('Tool interface'!$C$19=3,'Tool interface'!$C$18=7),AH64,IF(AND('Tool interface'!$C$19=3,'Tool interface'!$C$18=8),AG64,IF(AND('Tool interface'!$C$19=3,'Tool interface'!$C$18=9),AF64,IF(AND('Tool interface'!$C$19=3,'Tool interface'!$C$18=10),AE64,IF(AND('Tool interface'!$C$19=2,'Tool interface'!$C$18=1),'CBA - BIM level 1'!AO64,IF(AND('Tool interface'!$C$19=2,'Tool interface'!$C$18=2),'CBA - BIM level 1'!AN64,IF(AND('Tool interface'!$C$19=2,'Tool interface'!$C$18=3),'CBA - BIM level 1'!AM64,IF(AND('Tool interface'!$C$19=2,'Tool interface'!$C$18=4),'CBA - BIM level 1'!AL64,IF(AND('Tool interface'!$C$19=2,'Tool interface'!$C$18=5),'CBA - BIM level 1'!AK64,IF(AND('Tool interface'!$C$19=2,'Tool interface'!$C$18=6),AJ64,IF(AND('Tool interface'!$C$19=2,'Tool interface'!$C$18=7),AI64,IF(AND('Tool interface'!$C$19=2,'Tool interface'!$C$18=8),AH64,IF(AND('Tool interface'!$C$19=2,'Tool interface'!$C$18=9),AG64,IF(AND('Tool interface'!$C$19=2,'Tool interface'!$C$18=10),AF64,IF(AND('Tool interface'!$C$19=1,'Tool interface'!$C$18=1),'CBA - BIM level 1'!AP64,IF(AND('Tool interface'!$C$19=1,'Tool interface'!$C$18=2),'CBA - BIM level 1'!AO64,IF(AND('Tool interface'!$C$19=1,'Tool interface'!$C$18=3),'CBA - BIM level 1'!AN64,IF(AND('Tool interface'!$C$19=1,'Tool interface'!$C$18=4),'CBA - BIM level 1'!AM64,IF(AND('Tool interface'!$C$19=1,'Tool interface'!$C$18=5),'CBA - BIM level 1'!AL64,IF(AND('Tool interface'!$C$19=1,'Tool interface'!$C$18=6),AK64,IF(AND('Tool interface'!$C$19=1,'Tool interface'!$C$18=7),AJ64,IF(AND('Tool interface'!$C$19=1,'Tool interface'!$C$18=8),AI64,IF(AND('Tool interface'!$C$19=1,'Tool interface'!$C$18=9),AH64,IF(AND('Tool interface'!$C$19=1,'Tool interface'!$C$18=10),AG64,))))))))))))))))))))))))))))))))))))))))))))))))))</f>
        <v>0</v>
      </c>
      <c r="AD65" s="262">
        <f>+IF(AND('Tool interface'!$C$19=5,'Tool interface'!$C$18=1),'CBA - BIM level 1'!AM64,IF(AND('Tool interface'!$C$19=5,'Tool interface'!$C$18=2),'CBA - BIM level 1'!AL64,IF(AND('Tool interface'!$C$19=5,'Tool interface'!$C$18=3),AK64,IF(AND('Tool interface'!$C$19=5,'Tool interface'!$C$18=4),AJ64,IF(AND('Tool interface'!$C$19=5,'Tool interface'!$C$18=5),AI64,IF(AND('Tool interface'!$C$19=5,'Tool interface'!$C$18=6),AH64,IF(AND('Tool interface'!$C$19=5,'Tool interface'!$C$18=7),AG64,IF(AND('Tool interface'!$C$19=5,'Tool interface'!$C$18=8),AF64,IF(AND('Tool interface'!$C$19=5,'Tool interface'!$C$18=9),AE64,IF(AND('Tool interface'!$C$19=5,'Tool interface'!$C$18=10),AD64,IF(AND('Tool interface'!$C$19=4,'Tool interface'!$C$18=1),'CBA - BIM level 1'!AN64,IF(AND('Tool interface'!$C$19=4,'Tool interface'!$C$18=2),'CBA - BIM level 1'!AM64,IF(AND('Tool interface'!$C$19=4,'Tool interface'!$C$18=3),'CBA - BIM level 1'!AL64,IF(AND('Tool interface'!$C$19=4,'Tool interface'!$C$18=4),AK64,IF(AND('Tool interface'!$C$19=4,'Tool interface'!$C$18=5),AJ64,IF(AND('Tool interface'!$C$19=4,'Tool interface'!$C$18=6),AI64,IF(AND('Tool interface'!$C$19=4,'Tool interface'!$C$18=7),AH64,IF(AND('Tool interface'!$C$19=4,'Tool interface'!$C$18=8),AG64,IF(AND('Tool interface'!$C$19=4,'Tool interface'!$C$18=9),AF64,IF(AND('Tool interface'!$C$19=4,'Tool interface'!$C$18=10),AE64,IF(AND('Tool interface'!$C$19=3,'Tool interface'!$C$18=1),'CBA - BIM level 1'!AO64,IF(AND('Tool interface'!$C$19=3,'Tool interface'!$C$18=2),'CBA - BIM level 1'!AN64,IF(AND('Tool interface'!$C$19=3,'Tool interface'!$C$18=3),'CBA - BIM level 1'!AM64,IF(AND('Tool interface'!$C$19=3,'Tool interface'!$C$18=4),'CBA - BIM level 1'!AL64,IF(AND('Tool interface'!$C$19=3,'Tool interface'!$C$18=5),AK64,IF(AND('Tool interface'!$C$19=3,'Tool interface'!$C$18=6),AJ64,IF(AND('Tool interface'!$C$19=3,'Tool interface'!$C$18=7),AI64,IF(AND('Tool interface'!$C$19=3,'Tool interface'!$C$18=8),AH64,IF(AND('Tool interface'!$C$19=3,'Tool interface'!$C$18=9),AG64,IF(AND('Tool interface'!$C$19=3,'Tool interface'!$C$18=10),AF64,IF(AND('Tool interface'!$C$19=2,'Tool interface'!$C$18=1),'CBA - BIM level 1'!AP64,IF(AND('Tool interface'!$C$19=2,'Tool interface'!$C$18=2),'CBA - BIM level 1'!AO64,IF(AND('Tool interface'!$C$19=2,'Tool interface'!$C$18=3),'CBA - BIM level 1'!AN64,IF(AND('Tool interface'!$C$19=2,'Tool interface'!$C$18=4),'CBA - BIM level 1'!AM64,IF(AND('Tool interface'!$C$19=2,'Tool interface'!$C$18=5),'CBA - BIM level 1'!AL64,IF(AND('Tool interface'!$C$19=2,'Tool interface'!$C$18=6),AK64,IF(AND('Tool interface'!$C$19=2,'Tool interface'!$C$18=7),AJ64,IF(AND('Tool interface'!$C$19=2,'Tool interface'!$C$18=8),AI64,IF(AND('Tool interface'!$C$19=2,'Tool interface'!$C$18=9),AH64,IF(AND('Tool interface'!$C$19=2,'Tool interface'!$C$18=10),AG64,IF(AND('Tool interface'!$C$19=1,'Tool interface'!$C$18=1),'CBA - BIM level 1'!AQ64,IF(AND('Tool interface'!$C$19=1,'Tool interface'!$C$18=2),'CBA - BIM level 1'!AP64,IF(AND('Tool interface'!$C$19=1,'Tool interface'!$C$18=3),'CBA - BIM level 1'!AO64,IF(AND('Tool interface'!$C$19=1,'Tool interface'!$C$18=4),'CBA - BIM level 1'!AN64,IF(AND('Tool interface'!$C$19=1,'Tool interface'!$C$18=5),'CBA - BIM level 1'!AM64,IF(AND('Tool interface'!$C$19=1,'Tool interface'!$C$18=6),AL64,IF(AND('Tool interface'!$C$19=1,'Tool interface'!$C$18=7),AK64,IF(AND('Tool interface'!$C$19=1,'Tool interface'!$C$18=8),AJ64,IF(AND('Tool interface'!$C$19=1,'Tool interface'!$C$18=9),AI64,IF(AND('Tool interface'!$C$19=1,'Tool interface'!$C$18=10),AH64,))))))))))))))))))))))))))))))))))))))))))))))))))</f>
        <v>0</v>
      </c>
      <c r="AE65" s="262">
        <f>+IF(AND('Tool interface'!$C$19=5,'Tool interface'!$C$18=1),'CBA - BIM level 1'!AN64,IF(AND('Tool interface'!$C$19=5,'Tool interface'!$C$18=2),'CBA - BIM level 1'!AM64,IF(AND('Tool interface'!$C$19=5,'Tool interface'!$C$18=3),AL64,IF(AND('Tool interface'!$C$19=5,'Tool interface'!$C$18=4),AK64,IF(AND('Tool interface'!$C$19=5,'Tool interface'!$C$18=5),AJ64,IF(AND('Tool interface'!$C$19=5,'Tool interface'!$C$18=6),AI64,IF(AND('Tool interface'!$C$19=5,'Tool interface'!$C$18=7),AH64,IF(AND('Tool interface'!$C$19=5,'Tool interface'!$C$18=8),AG64,IF(AND('Tool interface'!$C$19=5,'Tool interface'!$C$18=9),AF64,IF(AND('Tool interface'!$C$19=5,'Tool interface'!$C$18=10),AE64,IF(AND('Tool interface'!$C$19=4,'Tool interface'!$C$18=1),'CBA - BIM level 1'!AO64,IF(AND('Tool interface'!$C$19=4,'Tool interface'!$C$18=2),'CBA - BIM level 1'!AN64,IF(AND('Tool interface'!$C$19=4,'Tool interface'!$C$18=3),'CBA - BIM level 1'!AM64,IF(AND('Tool interface'!$C$19=4,'Tool interface'!$C$18=4),AL64,IF(AND('Tool interface'!$C$19=4,'Tool interface'!$C$18=5),AK64,IF(AND('Tool interface'!$C$19=4,'Tool interface'!$C$18=6),AJ64,IF(AND('Tool interface'!$C$19=4,'Tool interface'!$C$18=7),AI64,IF(AND('Tool interface'!$C$19=4,'Tool interface'!$C$18=8),AH64,IF(AND('Tool interface'!$C$19=4,'Tool interface'!$C$18=9),AG64,IF(AND('Tool interface'!$C$19=4,'Tool interface'!$C$18=10),AF64,IF(AND('Tool interface'!$C$19=3,'Tool interface'!$C$18=1),'CBA - BIM level 1'!AP64,IF(AND('Tool interface'!$C$19=3,'Tool interface'!$C$18=2),'CBA - BIM level 1'!AO64,IF(AND('Tool interface'!$C$19=3,'Tool interface'!$C$18=3),'CBA - BIM level 1'!AN64,IF(AND('Tool interface'!$C$19=3,'Tool interface'!$C$18=4),'CBA - BIM level 1'!AM64,IF(AND('Tool interface'!$C$19=3,'Tool interface'!$C$18=5),AL64,IF(AND('Tool interface'!$C$19=3,'Tool interface'!$C$18=6),AK64,IF(AND('Tool interface'!$C$19=3,'Tool interface'!$C$18=7),AJ64,IF(AND('Tool interface'!$C$19=3,'Tool interface'!$C$18=8),AI64,IF(AND('Tool interface'!$C$19=3,'Tool interface'!$C$18=9),AH64,IF(AND('Tool interface'!$C$19=3,'Tool interface'!$C$18=10),AG64,IF(AND('Tool interface'!$C$19=2,'Tool interface'!$C$18=1),'CBA - BIM level 1'!AQ64,IF(AND('Tool interface'!$C$19=2,'Tool interface'!$C$18=2),'CBA - BIM level 1'!AP64,IF(AND('Tool interface'!$C$19=2,'Tool interface'!$C$18=3),'CBA - BIM level 1'!AO64,IF(AND('Tool interface'!$C$19=2,'Tool interface'!$C$18=4),'CBA - BIM level 1'!AN64,IF(AND('Tool interface'!$C$19=2,'Tool interface'!$C$18=5),'CBA - BIM level 1'!AM64,IF(AND('Tool interface'!$C$19=2,'Tool interface'!$C$18=6),AL64,IF(AND('Tool interface'!$C$19=2,'Tool interface'!$C$18=7),AK64,IF(AND('Tool interface'!$C$19=2,'Tool interface'!$C$18=8),AJ64,IF(AND('Tool interface'!$C$19=2,'Tool interface'!$C$18=9),AI64,IF(AND('Tool interface'!$C$19=2,'Tool interface'!$C$18=10),AH64,IF(AND('Tool interface'!$C$19=1,'Tool interface'!$C$18=1),'CBA - BIM level 1'!AR64,IF(AND('Tool interface'!$C$19=1,'Tool interface'!$C$18=2),'CBA - BIM level 1'!AQ64,IF(AND('Tool interface'!$C$19=1,'Tool interface'!$C$18=3),'CBA - BIM level 1'!AP64,IF(AND('Tool interface'!$C$19=1,'Tool interface'!$C$18=4),'CBA - BIM level 1'!AO64,IF(AND('Tool interface'!$C$19=1,'Tool interface'!$C$18=5),'CBA - BIM level 1'!AN64,IF(AND('Tool interface'!$C$19=1,'Tool interface'!$C$18=6),AM64,IF(AND('Tool interface'!$C$19=1,'Tool interface'!$C$18=7),AL64,IF(AND('Tool interface'!$C$19=1,'Tool interface'!$C$18=8),AK64,IF(AND('Tool interface'!$C$19=1,'Tool interface'!$C$18=9),AJ64,IF(AND('Tool interface'!$C$19=1,'Tool interface'!$C$18=10),AI64,))))))))))))))))))))))))))))))))))))))))))))))))))</f>
        <v>0</v>
      </c>
      <c r="AF65" s="262">
        <f>+IF(AND('Tool interface'!$C$19=5,'Tool interface'!$C$18=1),'CBA - BIM level 1'!AO64,IF(AND('Tool interface'!$C$19=5,'Tool interface'!$C$18=2),'CBA - BIM level 1'!AN64,IF(AND('Tool interface'!$C$19=5,'Tool interface'!$C$18=3),AM64,IF(AND('Tool interface'!$C$19=5,'Tool interface'!$C$18=4),AL64,IF(AND('Tool interface'!$C$19=5,'Tool interface'!$C$18=5),AK64,IF(AND('Tool interface'!$C$19=5,'Tool interface'!$C$18=6),AJ64,IF(AND('Tool interface'!$C$19=5,'Tool interface'!$C$18=7),AI64,IF(AND('Tool interface'!$C$19=5,'Tool interface'!$C$18=8),AH64,IF(AND('Tool interface'!$C$19=5,'Tool interface'!$C$18=9),AG64,IF(AND('Tool interface'!$C$19=5,'Tool interface'!$C$18=10),AF64,IF(AND('Tool interface'!$C$19=4,'Tool interface'!$C$18=1),'CBA - BIM level 1'!AP64,IF(AND('Tool interface'!$C$19=4,'Tool interface'!$C$18=2),'CBA - BIM level 1'!AO64,IF(AND('Tool interface'!$C$19=4,'Tool interface'!$C$18=3),'CBA - BIM level 1'!AN64,IF(AND('Tool interface'!$C$19=4,'Tool interface'!$C$18=4),AM64,IF(AND('Tool interface'!$C$19=4,'Tool interface'!$C$18=5),AL64,IF(AND('Tool interface'!$C$19=4,'Tool interface'!$C$18=6),AK64,IF(AND('Tool interface'!$C$19=4,'Tool interface'!$C$18=7),AJ64,IF(AND('Tool interface'!$C$19=4,'Tool interface'!$C$18=8),AI64,IF(AND('Tool interface'!$C$19=4,'Tool interface'!$C$18=9),AH64,IF(AND('Tool interface'!$C$19=4,'Tool interface'!$C$18=10),AG64,IF(AND('Tool interface'!$C$19=3,'Tool interface'!$C$18=1),'CBA - BIM level 1'!AQ64,IF(AND('Tool interface'!$C$19=3,'Tool interface'!$C$18=2),'CBA - BIM level 1'!AP64,IF(AND('Tool interface'!$C$19=3,'Tool interface'!$C$18=3),'CBA - BIM level 1'!AO64,IF(AND('Tool interface'!$C$19=3,'Tool interface'!$C$18=4),'CBA - BIM level 1'!AN64,IF(AND('Tool interface'!$C$19=3,'Tool interface'!$C$18=5),AM64,IF(AND('Tool interface'!$C$19=3,'Tool interface'!$C$18=6),AL64,IF(AND('Tool interface'!$C$19=3,'Tool interface'!$C$18=7),AK64,IF(AND('Tool interface'!$C$19=3,'Tool interface'!$C$18=8),AJ64,IF(AND('Tool interface'!$C$19=3,'Tool interface'!$C$18=9),AI64,IF(AND('Tool interface'!$C$19=3,'Tool interface'!$C$18=10),AH64,IF(AND('Tool interface'!$C$19=2,'Tool interface'!$C$18=1),'CBA - BIM level 1'!AR64,IF(AND('Tool interface'!$C$19=2,'Tool interface'!$C$18=2),'CBA - BIM level 1'!AQ64,IF(AND('Tool interface'!$C$19=2,'Tool interface'!$C$18=3),'CBA - BIM level 1'!AP64,IF(AND('Tool interface'!$C$19=2,'Tool interface'!$C$18=4),'CBA - BIM level 1'!AO64,IF(AND('Tool interface'!$C$19=2,'Tool interface'!$C$18=5),'CBA - BIM level 1'!AN64,IF(AND('Tool interface'!$C$19=2,'Tool interface'!$C$18=6),AM64,IF(AND('Tool interface'!$C$19=2,'Tool interface'!$C$18=7),AL64,IF(AND('Tool interface'!$C$19=2,'Tool interface'!$C$18=8),AK64,IF(AND('Tool interface'!$C$19=2,'Tool interface'!$C$18=9),AJ64,IF(AND('Tool interface'!$C$19=2,'Tool interface'!$C$18=10),AI64,IF(AND('Tool interface'!$C$19=1,'Tool interface'!$C$18=1),'CBA - BIM level 1'!AS64,IF(AND('Tool interface'!$C$19=1,'Tool interface'!$C$18=2),'CBA - BIM level 1'!AR64,IF(AND('Tool interface'!$C$19=1,'Tool interface'!$C$18=3),'CBA - BIM level 1'!AQ64,IF(AND('Tool interface'!$C$19=1,'Tool interface'!$C$18=4),'CBA - BIM level 1'!AP64,IF(AND('Tool interface'!$C$19=1,'Tool interface'!$C$18=5),'CBA - BIM level 1'!AO64,IF(AND('Tool interface'!$C$19=1,'Tool interface'!$C$18=6),AN64,IF(AND('Tool interface'!$C$19=1,'Tool interface'!$C$18=7),AM64,IF(AND('Tool interface'!$C$19=1,'Tool interface'!$C$18=8),AL64,IF(AND('Tool interface'!$C$19=1,'Tool interface'!$C$18=9),AK64,IF(AND('Tool interface'!$C$19=1,'Tool interface'!$C$18=10),AJ64,))))))))))))))))))))))))))))))))))))))))))))))))))</f>
        <v>0</v>
      </c>
      <c r="AG65" s="262">
        <f>+IF(AND('Tool interface'!$C$19=5,'Tool interface'!$C$18=1),'CBA - BIM level 1'!AP64,IF(AND('Tool interface'!$C$19=5,'Tool interface'!$C$18=2),'CBA - BIM level 1'!AO64,IF(AND('Tool interface'!$C$19=5,'Tool interface'!$C$18=3),AN64,IF(AND('Tool interface'!$C$19=5,'Tool interface'!$C$18=4),AM64,IF(AND('Tool interface'!$C$19=5,'Tool interface'!$C$18=5),AL64,IF(AND('Tool interface'!$C$19=5,'Tool interface'!$C$18=6),AK64,IF(AND('Tool interface'!$C$19=5,'Tool interface'!$C$18=7),AJ64,IF(AND('Tool interface'!$C$19=5,'Tool interface'!$C$18=8),AI64,IF(AND('Tool interface'!$C$19=5,'Tool interface'!$C$18=9),AH64,IF(AND('Tool interface'!$C$19=5,'Tool interface'!$C$18=10),AG64,IF(AND('Tool interface'!$C$19=4,'Tool interface'!$C$18=1),'CBA - BIM level 1'!AQ64,IF(AND('Tool interface'!$C$19=4,'Tool interface'!$C$18=2),'CBA - BIM level 1'!AP64,IF(AND('Tool interface'!$C$19=4,'Tool interface'!$C$18=3),'CBA - BIM level 1'!AO64,IF(AND('Tool interface'!$C$19=4,'Tool interface'!$C$18=4),AN64,IF(AND('Tool interface'!$C$19=4,'Tool interface'!$C$18=5),AM64,IF(AND('Tool interface'!$C$19=4,'Tool interface'!$C$18=6),AL64,IF(AND('Tool interface'!$C$19=4,'Tool interface'!$C$18=7),AK64,IF(AND('Tool interface'!$C$19=4,'Tool interface'!$C$18=8),AJ64,IF(AND('Tool interface'!$C$19=4,'Tool interface'!$C$18=9),AI64,IF(AND('Tool interface'!$C$19=4,'Tool interface'!$C$18=10),AH64,IF(AND('Tool interface'!$C$19=3,'Tool interface'!$C$18=1),'CBA - BIM level 1'!AR64,IF(AND('Tool interface'!$C$19=3,'Tool interface'!$C$18=2),'CBA - BIM level 1'!AQ64,IF(AND('Tool interface'!$C$19=3,'Tool interface'!$C$18=3),'CBA - BIM level 1'!AP64,IF(AND('Tool interface'!$C$19=3,'Tool interface'!$C$18=4),'CBA - BIM level 1'!AO64,IF(AND('Tool interface'!$C$19=3,'Tool interface'!$C$18=5),AN64,IF(AND('Tool interface'!$C$19=3,'Tool interface'!$C$18=6),AM64,IF(AND('Tool interface'!$C$19=3,'Tool interface'!$C$18=7),AL64,IF(AND('Tool interface'!$C$19=3,'Tool interface'!$C$18=8),AK64,IF(AND('Tool interface'!$C$19=3,'Tool interface'!$C$18=9),AJ64,IF(AND('Tool interface'!$C$19=3,'Tool interface'!$C$18=10),AI64,IF(AND('Tool interface'!$C$19=2,'Tool interface'!$C$18=1),'CBA - BIM level 1'!AS64,IF(AND('Tool interface'!$C$19=2,'Tool interface'!$C$18=2),'CBA - BIM level 1'!AR64,IF(AND('Tool interface'!$C$19=2,'Tool interface'!$C$18=3),'CBA - BIM level 1'!AQ64,IF(AND('Tool interface'!$C$19=2,'Tool interface'!$C$18=4),'CBA - BIM level 1'!AP64,IF(AND('Tool interface'!$C$19=2,'Tool interface'!$C$18=5),'CBA - BIM level 1'!AO64,IF(AND('Tool interface'!$C$19=2,'Tool interface'!$C$18=6),AN64,IF(AND('Tool interface'!$C$19=2,'Tool interface'!$C$18=7),AM64,IF(AND('Tool interface'!$C$19=2,'Tool interface'!$C$18=8),AL64,IF(AND('Tool interface'!$C$19=2,'Tool interface'!$C$18=9),AK64,IF(AND('Tool interface'!$C$19=2,'Tool interface'!$C$18=10),AJ64,IF(AND('Tool interface'!$C$19=1,'Tool interface'!$C$18=1),'CBA - BIM level 1'!AT64,IF(AND('Tool interface'!$C$19=1,'Tool interface'!$C$18=2),'CBA - BIM level 1'!AS64,IF(AND('Tool interface'!$C$19=1,'Tool interface'!$C$18=3),'CBA - BIM level 1'!AR64,IF(AND('Tool interface'!$C$19=1,'Tool interface'!$C$18=4),'CBA - BIM level 1'!AQ64,IF(AND('Tool interface'!$C$19=1,'Tool interface'!$C$18=5),'CBA - BIM level 1'!AP64,IF(AND('Tool interface'!$C$19=1,'Tool interface'!$C$18=6),AO64,IF(AND('Tool interface'!$C$19=1,'Tool interface'!$C$18=7),AN64,IF(AND('Tool interface'!$C$19=1,'Tool interface'!$C$18=8),AM64,IF(AND('Tool interface'!$C$19=1,'Tool interface'!$C$18=9),AL64,IF(AND('Tool interface'!$C$19=1,'Tool interface'!$C$18=10),AK64,))))))))))))))))))))))))))))))))))))))))))))))))))</f>
        <v>0</v>
      </c>
      <c r="AH65" s="262">
        <f>+IF(AND('Tool interface'!$C$19=5,'Tool interface'!$C$18=1),'CBA - BIM level 1'!AQ64,IF(AND('Tool interface'!$C$19=5,'Tool interface'!$C$18=2),'CBA - BIM level 1'!AP64,IF(AND('Tool interface'!$C$19=5,'Tool interface'!$C$18=3),AO64,IF(AND('Tool interface'!$C$19=5,'Tool interface'!$C$18=4),AN64,IF(AND('Tool interface'!$C$19=5,'Tool interface'!$C$18=5),AM64,IF(AND('Tool interface'!$C$19=5,'Tool interface'!$C$18=6),AL64,IF(AND('Tool interface'!$C$19=5,'Tool interface'!$C$18=7),AK64,IF(AND('Tool interface'!$C$19=5,'Tool interface'!$C$18=8),AJ64,IF(AND('Tool interface'!$C$19=5,'Tool interface'!$C$18=9),AI64,IF(AND('Tool interface'!$C$19=5,'Tool interface'!$C$18=10),AH64,IF(AND('Tool interface'!$C$19=4,'Tool interface'!$C$18=1),'CBA - BIM level 1'!AR64,IF(AND('Tool interface'!$C$19=4,'Tool interface'!$C$18=2),'CBA - BIM level 1'!AQ64,IF(AND('Tool interface'!$C$19=4,'Tool interface'!$C$18=3),'CBA - BIM level 1'!AP64,IF(AND('Tool interface'!$C$19=4,'Tool interface'!$C$18=4),AO64,IF(AND('Tool interface'!$C$19=4,'Tool interface'!$C$18=5),AN64,IF(AND('Tool interface'!$C$19=4,'Tool interface'!$C$18=6),AM64,IF(AND('Tool interface'!$C$19=4,'Tool interface'!$C$18=7),AL64,IF(AND('Tool interface'!$C$19=4,'Tool interface'!$C$18=8),AK64,IF(AND('Tool interface'!$C$19=4,'Tool interface'!$C$18=9),AJ64,IF(AND('Tool interface'!$C$19=4,'Tool interface'!$C$18=10),AI64,IF(AND('Tool interface'!$C$19=3,'Tool interface'!$C$18=1),'CBA - BIM level 1'!AS64,IF(AND('Tool interface'!$C$19=3,'Tool interface'!$C$18=2),'CBA - BIM level 1'!AR64,IF(AND('Tool interface'!$C$19=3,'Tool interface'!$C$18=3),'CBA - BIM level 1'!AQ64,IF(AND('Tool interface'!$C$19=3,'Tool interface'!$C$18=4),'CBA - BIM level 1'!AP64,IF(AND('Tool interface'!$C$19=3,'Tool interface'!$C$18=5),AO64,IF(AND('Tool interface'!$C$19=3,'Tool interface'!$C$18=6),AN64,IF(AND('Tool interface'!$C$19=3,'Tool interface'!$C$18=7),AM64,IF(AND('Tool interface'!$C$19=3,'Tool interface'!$C$18=8),AL64,IF(AND('Tool interface'!$C$19=3,'Tool interface'!$C$18=9),AK64,IF(AND('Tool interface'!$C$19=3,'Tool interface'!$C$18=10),AJ64,IF(AND('Tool interface'!$C$19=2,'Tool interface'!$C$18=1),'CBA - BIM level 1'!AT64,IF(AND('Tool interface'!$C$19=2,'Tool interface'!$C$18=2),'CBA - BIM level 1'!AS64,IF(AND('Tool interface'!$C$19=2,'Tool interface'!$C$18=3),'CBA - BIM level 1'!AR64,IF(AND('Tool interface'!$C$19=2,'Tool interface'!$C$18=4),'CBA - BIM level 1'!AQ64,IF(AND('Tool interface'!$C$19=2,'Tool interface'!$C$18=5),'CBA - BIM level 1'!AP64,IF(AND('Tool interface'!$C$19=2,'Tool interface'!$C$18=6),AO64,IF(AND('Tool interface'!$C$19=2,'Tool interface'!$C$18=7),AN64,IF(AND('Tool interface'!$C$19=2,'Tool interface'!$C$18=8),AM64,IF(AND('Tool interface'!$C$19=2,'Tool interface'!$C$18=9),AL64,IF(AND('Tool interface'!$C$19=2,'Tool interface'!$C$18=10),AK64,IF(AND('Tool interface'!$C$19=1,'Tool interface'!$C$18=1),'CBA - BIM level 1'!AU64,IF(AND('Tool interface'!$C$19=1,'Tool interface'!$C$18=2),'CBA - BIM level 1'!AT64,IF(AND('Tool interface'!$C$19=1,'Tool interface'!$C$18=3),'CBA - BIM level 1'!AS64,IF(AND('Tool interface'!$C$19=1,'Tool interface'!$C$18=4),'CBA - BIM level 1'!AR64,IF(AND('Tool interface'!$C$19=1,'Tool interface'!$C$18=5),'CBA - BIM level 1'!AQ64,IF(AND('Tool interface'!$C$19=1,'Tool interface'!$C$18=6),AP64,IF(AND('Tool interface'!$C$19=1,'Tool interface'!$C$18=7),AO64,IF(AND('Tool interface'!$C$19=1,'Tool interface'!$C$18=8),AN64,IF(AND('Tool interface'!$C$19=1,'Tool interface'!$C$18=9),AM64,IF(AND('Tool interface'!$C$19=1,'Tool interface'!$C$18=10),AL64,))))))))))))))))))))))))))))))))))))))))))))))))))</f>
        <v>0</v>
      </c>
      <c r="AI65" s="262">
        <f>+IF(AND('Tool interface'!$C$19=5,'Tool interface'!$C$18=1),'CBA - BIM level 1'!AR64,IF(AND('Tool interface'!$C$19=5,'Tool interface'!$C$18=2),'CBA - BIM level 1'!AQ64,IF(AND('Tool interface'!$C$19=5,'Tool interface'!$C$18=3),AP64,IF(AND('Tool interface'!$C$19=5,'Tool interface'!$C$18=4),AO64,IF(AND('Tool interface'!$C$19=5,'Tool interface'!$C$18=5),AN64,IF(AND('Tool interface'!$C$19=5,'Tool interface'!$C$18=6),AM64,IF(AND('Tool interface'!$C$19=5,'Tool interface'!$C$18=7),AL64,IF(AND('Tool interface'!$C$19=5,'Tool interface'!$C$18=8),AK64,IF(AND('Tool interface'!$C$19=5,'Tool interface'!$C$18=9),AJ64,IF(AND('Tool interface'!$C$19=5,'Tool interface'!$C$18=10),AI64,IF(AND('Tool interface'!$C$19=4,'Tool interface'!$C$18=1),'CBA - BIM level 1'!AS64,IF(AND('Tool interface'!$C$19=4,'Tool interface'!$C$18=2),'CBA - BIM level 1'!AR64,IF(AND('Tool interface'!$C$19=4,'Tool interface'!$C$18=3),'CBA - BIM level 1'!AQ64,IF(AND('Tool interface'!$C$19=4,'Tool interface'!$C$18=4),AP64,IF(AND('Tool interface'!$C$19=4,'Tool interface'!$C$18=5),AO64,IF(AND('Tool interface'!$C$19=4,'Tool interface'!$C$18=6),AN64,IF(AND('Tool interface'!$C$19=4,'Tool interface'!$C$18=7),AM64,IF(AND('Tool interface'!$C$19=4,'Tool interface'!$C$18=8),AL64,IF(AND('Tool interface'!$C$19=4,'Tool interface'!$C$18=9),AK64,IF(AND('Tool interface'!$C$19=4,'Tool interface'!$C$18=10),AJ64,IF(AND('Tool interface'!$C$19=3,'Tool interface'!$C$18=1),'CBA - BIM level 1'!AT64,IF(AND('Tool interface'!$C$19=3,'Tool interface'!$C$18=2),'CBA - BIM level 1'!AS64,IF(AND('Tool interface'!$C$19=3,'Tool interface'!$C$18=3),'CBA - BIM level 1'!AR64,IF(AND('Tool interface'!$C$19=3,'Tool interface'!$C$18=4),'CBA - BIM level 1'!AQ64,IF(AND('Tool interface'!$C$19=3,'Tool interface'!$C$18=5),AP64,IF(AND('Tool interface'!$C$19=3,'Tool interface'!$C$18=6),AO64,IF(AND('Tool interface'!$C$19=3,'Tool interface'!$C$18=7),AN64,IF(AND('Tool interface'!$C$19=3,'Tool interface'!$C$18=8),AM64,IF(AND('Tool interface'!$C$19=3,'Tool interface'!$C$18=9),AL64,IF(AND('Tool interface'!$C$19=3,'Tool interface'!$C$18=10),AK64,IF(AND('Tool interface'!$C$19=2,'Tool interface'!$C$18=1),'CBA - BIM level 1'!AU64,IF(AND('Tool interface'!$C$19=2,'Tool interface'!$C$18=2),'CBA - BIM level 1'!AT64,IF(AND('Tool interface'!$C$19=2,'Tool interface'!$C$18=3),'CBA - BIM level 1'!AS64,IF(AND('Tool interface'!$C$19=2,'Tool interface'!$C$18=4),'CBA - BIM level 1'!AR64,IF(AND('Tool interface'!$C$19=2,'Tool interface'!$C$18=5),'CBA - BIM level 1'!AQ64,IF(AND('Tool interface'!$C$19=2,'Tool interface'!$C$18=6),AP64,IF(AND('Tool interface'!$C$19=2,'Tool interface'!$C$18=7),AO64,IF(AND('Tool interface'!$C$19=2,'Tool interface'!$C$18=8),AN64,IF(AND('Tool interface'!$C$19=2,'Tool interface'!$C$18=9),AM64,IF(AND('Tool interface'!$C$19=2,'Tool interface'!$C$18=10),AL64,IF(AND('Tool interface'!$C$19=1,'Tool interface'!$C$18=1),'CBA - BIM level 1'!AV64,IF(AND('Tool interface'!$C$19=1,'Tool interface'!$C$18=2),'CBA - BIM level 1'!AU64,IF(AND('Tool interface'!$C$19=1,'Tool interface'!$C$18=3),'CBA - BIM level 1'!AT64,IF(AND('Tool interface'!$C$19=1,'Tool interface'!$C$18=4),'CBA - BIM level 1'!AS64,IF(AND('Tool interface'!$C$19=1,'Tool interface'!$C$18=5),'CBA - BIM level 1'!AR64,IF(AND('Tool interface'!$C$19=1,'Tool interface'!$C$18=6),AQ64,IF(AND('Tool interface'!$C$19=1,'Tool interface'!$C$18=7),AP64,IF(AND('Tool interface'!$C$19=1,'Tool interface'!$C$18=8),AO64,IF(AND('Tool interface'!$C$19=1,'Tool interface'!$C$18=9),AN64,IF(AND('Tool interface'!$C$19=1,'Tool interface'!$C$18=10),AM64,))))))))))))))))))))))))))))))))))))))))))))))))))</f>
        <v>0</v>
      </c>
      <c r="AJ65" s="262">
        <f>+IF(AND('Tool interface'!$C$19=5,'Tool interface'!$C$18=1),'CBA - BIM level 1'!AS64,IF(AND('Tool interface'!$C$19=5,'Tool interface'!$C$18=2),'CBA - BIM level 1'!AR64,IF(AND('Tool interface'!$C$19=5,'Tool interface'!$C$18=3),AQ64,IF(AND('Tool interface'!$C$19=5,'Tool interface'!$C$18=4),AP64,IF(AND('Tool interface'!$C$19=5,'Tool interface'!$C$18=5),AO64,IF(AND('Tool interface'!$C$19=5,'Tool interface'!$C$18=6),AN64,IF(AND('Tool interface'!$C$19=5,'Tool interface'!$C$18=7),AM64,IF(AND('Tool interface'!$C$19=5,'Tool interface'!$C$18=8),AL64,IF(AND('Tool interface'!$C$19=5,'Tool interface'!$C$18=9),AK64,IF(AND('Tool interface'!$C$19=5,'Tool interface'!$C$18=10),AJ64,IF(AND('Tool interface'!$C$19=4,'Tool interface'!$C$18=1),'CBA - BIM level 1'!AT64,IF(AND('Tool interface'!$C$19=4,'Tool interface'!$C$18=2),'CBA - BIM level 1'!AS64,IF(AND('Tool interface'!$C$19=4,'Tool interface'!$C$18=3),'CBA - BIM level 1'!AR64,IF(AND('Tool interface'!$C$19=4,'Tool interface'!$C$18=4),AQ64,IF(AND('Tool interface'!$C$19=4,'Tool interface'!$C$18=5),AP64,IF(AND('Tool interface'!$C$19=4,'Tool interface'!$C$18=6),AO64,IF(AND('Tool interface'!$C$19=4,'Tool interface'!$C$18=7),AN64,IF(AND('Tool interface'!$C$19=4,'Tool interface'!$C$18=8),AM64,IF(AND('Tool interface'!$C$19=4,'Tool interface'!$C$18=9),AL64,IF(AND('Tool interface'!$C$19=4,'Tool interface'!$C$18=10),AK64,IF(AND('Tool interface'!$C$19=3,'Tool interface'!$C$18=1),'CBA - BIM level 1'!AU64,IF(AND('Tool interface'!$C$19=3,'Tool interface'!$C$18=2),'CBA - BIM level 1'!AT64,IF(AND('Tool interface'!$C$19=3,'Tool interface'!$C$18=3),'CBA - BIM level 1'!AS64,IF(AND('Tool interface'!$C$19=3,'Tool interface'!$C$18=4),'CBA - BIM level 1'!AR64,IF(AND('Tool interface'!$C$19=3,'Tool interface'!$C$18=5),AQ64,IF(AND('Tool interface'!$C$19=3,'Tool interface'!$C$18=6),AP64,IF(AND('Tool interface'!$C$19=3,'Tool interface'!$C$18=7),AO64,IF(AND('Tool interface'!$C$19=3,'Tool interface'!$C$18=8),AN64,IF(AND('Tool interface'!$C$19=3,'Tool interface'!$C$18=9),AM64,IF(AND('Tool interface'!$C$19=3,'Tool interface'!$C$18=10),AL64,IF(AND('Tool interface'!$C$19=2,'Tool interface'!$C$18=1),'CBA - BIM level 1'!AV64,IF(AND('Tool interface'!$C$19=2,'Tool interface'!$C$18=2),'CBA - BIM level 1'!AU64,IF(AND('Tool interface'!$C$19=2,'Tool interface'!$C$18=3),'CBA - BIM level 1'!AT64,IF(AND('Tool interface'!$C$19=2,'Tool interface'!$C$18=4),'CBA - BIM level 1'!AS64,IF(AND('Tool interface'!$C$19=2,'Tool interface'!$C$18=5),'CBA - BIM level 1'!AR64,IF(AND('Tool interface'!$C$19=2,'Tool interface'!$C$18=6),AQ64,IF(AND('Tool interface'!$C$19=2,'Tool interface'!$C$18=7),AP64,IF(AND('Tool interface'!$C$19=2,'Tool interface'!$C$18=8),AO64,IF(AND('Tool interface'!$C$19=2,'Tool interface'!$C$18=9),AN64,IF(AND('Tool interface'!$C$19=2,'Tool interface'!$C$18=10),AM64,IF(AND('Tool interface'!$C$19=1,'Tool interface'!$C$18=1),'CBA - BIM level 1'!AW64,IF(AND('Tool interface'!$C$19=1,'Tool interface'!$C$18=2),'CBA - BIM level 1'!AV64,IF(AND('Tool interface'!$C$19=1,'Tool interface'!$C$18=3),'CBA - BIM level 1'!AU64,IF(AND('Tool interface'!$C$19=1,'Tool interface'!$C$18=4),'CBA - BIM level 1'!AT64,IF(AND('Tool interface'!$C$19=1,'Tool interface'!$C$18=5),'CBA - BIM level 1'!AS64,IF(AND('Tool interface'!$C$19=1,'Tool interface'!$C$18=6),AR64,IF(AND('Tool interface'!$C$19=1,'Tool interface'!$C$18=7),AQ64,IF(AND('Tool interface'!$C$19=1,'Tool interface'!$C$18=8),AP64,IF(AND('Tool interface'!$C$19=1,'Tool interface'!$C$18=9),AO64,IF(AND('Tool interface'!$C$19=1,'Tool interface'!$C$18=10),AN64,))))))))))))))))))))))))))))))))))))))))))))))))))</f>
        <v>0</v>
      </c>
      <c r="AK65" s="262">
        <f>+IF(AND('Tool interface'!$C$19=5,'Tool interface'!$C$18=1),'CBA - BIM level 1'!AT64,IF(AND('Tool interface'!$C$19=5,'Tool interface'!$C$18=2),'CBA - BIM level 1'!AS64,IF(AND('Tool interface'!$C$19=5,'Tool interface'!$C$18=3),AR64,IF(AND('Tool interface'!$C$19=5,'Tool interface'!$C$18=4),AQ64,IF(AND('Tool interface'!$C$19=5,'Tool interface'!$C$18=5),AP64,IF(AND('Tool interface'!$C$19=5,'Tool interface'!$C$18=6),AO64,IF(AND('Tool interface'!$C$19=5,'Tool interface'!$C$18=7),AN64,IF(AND('Tool interface'!$C$19=5,'Tool interface'!$C$18=8),AM64,IF(AND('Tool interface'!$C$19=5,'Tool interface'!$C$18=9),AL64,IF(AND('Tool interface'!$C$19=5,'Tool interface'!$C$18=10),AK63,IF(AND('Tool interface'!$C$19=4,'Tool interface'!$C$18=1),'CBA - BIM level 1'!AU64,IF(AND('Tool interface'!$C$19=4,'Tool interface'!$C$18=2),'CBA - BIM level 1'!AT64,IF(AND('Tool interface'!$C$19=4,'Tool interface'!$C$18=3),'CBA - BIM level 1'!AS64,IF(AND('Tool interface'!$C$19=4,'Tool interface'!$C$18=4),AR64,IF(AND('Tool interface'!$C$19=4,'Tool interface'!$C$18=5),AQ64,IF(AND('Tool interface'!$C$19=4,'Tool interface'!$C$18=6),AP64,IF(AND('Tool interface'!$C$19=4,'Tool interface'!$C$18=7),AO64,IF(AND('Tool interface'!$C$19=4,'Tool interface'!$C$18=8),AN64,IF(AND('Tool interface'!$C$19=4,'Tool interface'!$C$18=9),AM64,IF(AND('Tool interface'!$C$19=4,'Tool interface'!$C$18=10),AL64,IF(AND('Tool interface'!$C$19=3,'Tool interface'!$C$18=1),'CBA - BIM level 1'!AV64,IF(AND('Tool interface'!$C$19=3,'Tool interface'!$C$18=2),'CBA - BIM level 1'!AU64,IF(AND('Tool interface'!$C$19=3,'Tool interface'!$C$18=3),'CBA - BIM level 1'!AT64,IF(AND('Tool interface'!$C$19=3,'Tool interface'!$C$18=4),'CBA - BIM level 1'!AS64,IF(AND('Tool interface'!$C$19=3,'Tool interface'!$C$18=5),AR64,IF(AND('Tool interface'!$C$19=3,'Tool interface'!$C$18=6),AQ64,IF(AND('Tool interface'!$C$19=3,'Tool interface'!$C$18=7),AP64,IF(AND('Tool interface'!$C$19=3,'Tool interface'!$C$18=8),AO64,IF(AND('Tool interface'!$C$19=3,'Tool interface'!$C$18=9),AN64,IF(AND('Tool interface'!$C$19=3,'Tool interface'!$C$18=10),AM64,IF(AND('Tool interface'!$C$19=2,'Tool interface'!$C$18=1),'CBA - BIM level 1'!AW64,IF(AND('Tool interface'!$C$19=2,'Tool interface'!$C$18=2),'CBA - BIM level 1'!AV64,IF(AND('Tool interface'!$C$19=2,'Tool interface'!$C$18=3),'CBA - BIM level 1'!AU64,IF(AND('Tool interface'!$C$19=2,'Tool interface'!$C$18=4),'CBA - BIM level 1'!AT64,IF(AND('Tool interface'!$C$19=2,'Tool interface'!$C$18=5),'CBA - BIM level 1'!AS64,IF(AND('Tool interface'!$C$19=2,'Tool interface'!$C$18=6),AR64,IF(AND('Tool interface'!$C$19=2,'Tool interface'!$C$18=7),AQ64,IF(AND('Tool interface'!$C$19=2,'Tool interface'!$C$18=8),AP64,IF(AND('Tool interface'!$C$19=2,'Tool interface'!$C$18=9),AO64,IF(AND('Tool interface'!$C$19=2,'Tool interface'!$C$18=10),AN64,IF(AND('Tool interface'!$C$19=1,'Tool interface'!$C$18=1),'CBA - BIM level 1'!AX64,IF(AND('Tool interface'!$C$19=1,'Tool interface'!$C$18=2),'CBA - BIM level 1'!AW64,IF(AND('Tool interface'!$C$19=1,'Tool interface'!$C$18=3),'CBA - BIM level 1'!AV64,IF(AND('Tool interface'!$C$19=1,'Tool interface'!$C$18=4),'CBA - BIM level 1'!AU64,IF(AND('Tool interface'!$C$19=1,'Tool interface'!$C$18=5),'CBA - BIM level 1'!AT64,IF(AND('Tool interface'!$C$19=1,'Tool interface'!$C$18=6),AS64,IF(AND('Tool interface'!$C$19=1,'Tool interface'!$C$18=7),AR64,IF(AND('Tool interface'!$C$19=1,'Tool interface'!$C$18=8),AQ64,IF(AND('Tool interface'!$C$19=1,'Tool interface'!$C$18=9),AP64,IF(AND('Tool interface'!$C$19=1,'Tool interface'!$C$18=10),AO64,))))))))))))))))))))))))))))))))))))))))))))))))))</f>
        <v>0</v>
      </c>
      <c r="AL65" s="247"/>
      <c r="AM65" s="247"/>
      <c r="AN65" s="247"/>
      <c r="AO65" s="247"/>
      <c r="AP65" s="247"/>
    </row>
    <row r="66" spans="1:42" ht="15" thickBot="1" x14ac:dyDescent="0.4">
      <c r="A66" s="633"/>
      <c r="B66" s="406" t="s">
        <v>467</v>
      </c>
      <c r="C66" s="262">
        <f>+$C$65+NPV($C$37,$D$65:$AK$65)</f>
        <v>0</v>
      </c>
      <c r="D66" s="293"/>
      <c r="E66" s="293"/>
      <c r="F66" s="293"/>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3"/>
      <c r="AE66" s="293"/>
      <c r="AF66" s="293"/>
      <c r="AG66" s="293"/>
      <c r="AH66" s="293"/>
      <c r="AI66" s="293"/>
      <c r="AJ66" s="293"/>
      <c r="AK66" s="294"/>
      <c r="AL66" s="247"/>
      <c r="AM66" s="247"/>
      <c r="AN66" s="247"/>
      <c r="AO66" s="247"/>
      <c r="AP66" s="247"/>
    </row>
    <row r="67" spans="1:42" ht="15" thickBot="1" x14ac:dyDescent="0.4">
      <c r="A67" s="247"/>
      <c r="B67" s="247"/>
      <c r="C67" s="271"/>
      <c r="D67" s="271"/>
      <c r="E67" s="271"/>
      <c r="F67" s="271"/>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1"/>
      <c r="AE67" s="271"/>
      <c r="AF67" s="271"/>
      <c r="AG67" s="271"/>
      <c r="AH67" s="271"/>
      <c r="AI67" s="271"/>
      <c r="AJ67" s="271"/>
      <c r="AK67" s="271"/>
      <c r="AL67" s="247"/>
      <c r="AM67" s="247"/>
      <c r="AN67" s="247"/>
      <c r="AO67" s="247"/>
      <c r="AP67" s="247"/>
    </row>
    <row r="68" spans="1:42" ht="15" customHeight="1" thickBot="1" x14ac:dyDescent="0.4">
      <c r="A68" s="631" t="s">
        <v>480</v>
      </c>
      <c r="B68" s="408" t="s">
        <v>463</v>
      </c>
      <c r="C68" s="414" t="s">
        <v>83</v>
      </c>
      <c r="D68" s="414" t="s">
        <v>84</v>
      </c>
      <c r="E68" s="414" t="s">
        <v>85</v>
      </c>
      <c r="F68" s="414" t="s">
        <v>86</v>
      </c>
      <c r="G68" s="414" t="s">
        <v>87</v>
      </c>
      <c r="H68" s="414" t="s">
        <v>88</v>
      </c>
      <c r="I68" s="414" t="s">
        <v>89</v>
      </c>
      <c r="J68" s="414" t="s">
        <v>90</v>
      </c>
      <c r="K68" s="414" t="s">
        <v>91</v>
      </c>
      <c r="L68" s="414" t="s">
        <v>92</v>
      </c>
      <c r="M68" s="414" t="s">
        <v>93</v>
      </c>
      <c r="N68" s="414" t="s">
        <v>94</v>
      </c>
      <c r="O68" s="414" t="s">
        <v>95</v>
      </c>
      <c r="P68" s="414" t="s">
        <v>96</v>
      </c>
      <c r="Q68" s="414" t="s">
        <v>97</v>
      </c>
      <c r="R68" s="414" t="s">
        <v>98</v>
      </c>
      <c r="S68" s="414" t="s">
        <v>99</v>
      </c>
      <c r="T68" s="414" t="s">
        <v>100</v>
      </c>
      <c r="U68" s="414" t="s">
        <v>101</v>
      </c>
      <c r="V68" s="414" t="s">
        <v>102</v>
      </c>
      <c r="W68" s="414" t="s">
        <v>264</v>
      </c>
      <c r="X68" s="414" t="s">
        <v>265</v>
      </c>
      <c r="Y68" s="414" t="s">
        <v>266</v>
      </c>
      <c r="Z68" s="414" t="s">
        <v>267</v>
      </c>
      <c r="AA68" s="414" t="s">
        <v>268</v>
      </c>
      <c r="AB68" s="414" t="s">
        <v>269</v>
      </c>
      <c r="AC68" s="414" t="s">
        <v>270</v>
      </c>
      <c r="AD68" s="414" t="s">
        <v>271</v>
      </c>
      <c r="AE68" s="414" t="s">
        <v>272</v>
      </c>
      <c r="AF68" s="414" t="s">
        <v>273</v>
      </c>
      <c r="AG68" s="414" t="s">
        <v>274</v>
      </c>
      <c r="AH68" s="414" t="s">
        <v>275</v>
      </c>
      <c r="AI68" s="414" t="s">
        <v>276</v>
      </c>
      <c r="AJ68" s="414" t="s">
        <v>277</v>
      </c>
      <c r="AK68" s="414" t="s">
        <v>278</v>
      </c>
      <c r="AL68" s="247"/>
      <c r="AM68" s="247"/>
      <c r="AN68" s="247"/>
      <c r="AO68" s="247"/>
      <c r="AP68" s="247"/>
    </row>
    <row r="69" spans="1:42" ht="15" thickBot="1" x14ac:dyDescent="0.4">
      <c r="A69" s="632"/>
      <c r="B69" s="406" t="s">
        <v>468</v>
      </c>
      <c r="C69" s="262">
        <f t="shared" ref="C69:AK69" si="18">+C28</f>
        <v>0</v>
      </c>
      <c r="D69" s="262">
        <f t="shared" si="18"/>
        <v>0</v>
      </c>
      <c r="E69" s="262">
        <f t="shared" si="18"/>
        <v>0</v>
      </c>
      <c r="F69" s="262">
        <f t="shared" si="18"/>
        <v>0</v>
      </c>
      <c r="G69" s="262">
        <f t="shared" si="18"/>
        <v>0</v>
      </c>
      <c r="H69" s="262">
        <f t="shared" si="18"/>
        <v>0</v>
      </c>
      <c r="I69" s="262">
        <f t="shared" si="18"/>
        <v>0</v>
      </c>
      <c r="J69" s="262">
        <f t="shared" si="18"/>
        <v>0</v>
      </c>
      <c r="K69" s="262">
        <f t="shared" si="18"/>
        <v>0</v>
      </c>
      <c r="L69" s="262">
        <f t="shared" si="18"/>
        <v>0</v>
      </c>
      <c r="M69" s="262">
        <f t="shared" si="18"/>
        <v>0</v>
      </c>
      <c r="N69" s="262">
        <f t="shared" si="18"/>
        <v>0</v>
      </c>
      <c r="O69" s="262">
        <f t="shared" si="18"/>
        <v>0</v>
      </c>
      <c r="P69" s="262">
        <f t="shared" si="18"/>
        <v>0</v>
      </c>
      <c r="Q69" s="262">
        <f t="shared" si="18"/>
        <v>0</v>
      </c>
      <c r="R69" s="262">
        <f t="shared" si="18"/>
        <v>0</v>
      </c>
      <c r="S69" s="262">
        <f t="shared" si="18"/>
        <v>0</v>
      </c>
      <c r="T69" s="262">
        <f t="shared" si="18"/>
        <v>0</v>
      </c>
      <c r="U69" s="262">
        <f t="shared" si="18"/>
        <v>0</v>
      </c>
      <c r="V69" s="262">
        <f t="shared" si="18"/>
        <v>0</v>
      </c>
      <c r="W69" s="262">
        <f t="shared" si="18"/>
        <v>0</v>
      </c>
      <c r="X69" s="262">
        <f t="shared" si="18"/>
        <v>0</v>
      </c>
      <c r="Y69" s="262">
        <f t="shared" si="18"/>
        <v>0</v>
      </c>
      <c r="Z69" s="262">
        <f t="shared" si="18"/>
        <v>0</v>
      </c>
      <c r="AA69" s="262">
        <f t="shared" si="18"/>
        <v>0</v>
      </c>
      <c r="AB69" s="262">
        <f t="shared" si="18"/>
        <v>0</v>
      </c>
      <c r="AC69" s="262">
        <f t="shared" si="18"/>
        <v>0</v>
      </c>
      <c r="AD69" s="262">
        <f t="shared" si="18"/>
        <v>0</v>
      </c>
      <c r="AE69" s="262">
        <f t="shared" si="18"/>
        <v>0</v>
      </c>
      <c r="AF69" s="262">
        <f t="shared" si="18"/>
        <v>0</v>
      </c>
      <c r="AG69" s="262">
        <f t="shared" si="18"/>
        <v>0</v>
      </c>
      <c r="AH69" s="262">
        <f t="shared" si="18"/>
        <v>0</v>
      </c>
      <c r="AI69" s="262">
        <f t="shared" si="18"/>
        <v>0</v>
      </c>
      <c r="AJ69" s="262">
        <f t="shared" si="18"/>
        <v>0</v>
      </c>
      <c r="AK69" s="262">
        <f t="shared" si="18"/>
        <v>0</v>
      </c>
      <c r="AL69" s="247"/>
      <c r="AM69" s="247"/>
      <c r="AN69" s="247"/>
      <c r="AO69" s="247"/>
      <c r="AP69" s="247"/>
    </row>
    <row r="70" spans="1:42" ht="15" thickBot="1" x14ac:dyDescent="0.4">
      <c r="A70" s="632"/>
      <c r="B70" s="406" t="s">
        <v>469</v>
      </c>
      <c r="C70" s="262">
        <f t="shared" ref="C70:AK70" si="19">+C30</f>
        <v>0</v>
      </c>
      <c r="D70" s="262" t="str">
        <f t="shared" si="19"/>
        <v/>
      </c>
      <c r="E70" s="262">
        <f t="shared" si="19"/>
        <v>0</v>
      </c>
      <c r="F70" s="262">
        <f t="shared" si="19"/>
        <v>0</v>
      </c>
      <c r="G70" s="262">
        <f t="shared" si="19"/>
        <v>0</v>
      </c>
      <c r="H70" s="262">
        <f t="shared" si="19"/>
        <v>0</v>
      </c>
      <c r="I70" s="262">
        <f t="shared" si="19"/>
        <v>0</v>
      </c>
      <c r="J70" s="262">
        <f t="shared" si="19"/>
        <v>0</v>
      </c>
      <c r="K70" s="262">
        <f t="shared" si="19"/>
        <v>0</v>
      </c>
      <c r="L70" s="262">
        <f t="shared" si="19"/>
        <v>0</v>
      </c>
      <c r="M70" s="262">
        <f t="shared" si="19"/>
        <v>0</v>
      </c>
      <c r="N70" s="262">
        <f t="shared" si="19"/>
        <v>0</v>
      </c>
      <c r="O70" s="262">
        <f t="shared" si="19"/>
        <v>0</v>
      </c>
      <c r="P70" s="262">
        <f t="shared" si="19"/>
        <v>0</v>
      </c>
      <c r="Q70" s="262">
        <f t="shared" si="19"/>
        <v>0</v>
      </c>
      <c r="R70" s="262">
        <f t="shared" si="19"/>
        <v>0</v>
      </c>
      <c r="S70" s="262">
        <f t="shared" si="19"/>
        <v>0</v>
      </c>
      <c r="T70" s="262">
        <f t="shared" si="19"/>
        <v>0</v>
      </c>
      <c r="U70" s="262">
        <f t="shared" si="19"/>
        <v>0</v>
      </c>
      <c r="V70" s="262">
        <f t="shared" si="19"/>
        <v>0</v>
      </c>
      <c r="W70" s="262">
        <f t="shared" si="19"/>
        <v>0</v>
      </c>
      <c r="X70" s="262">
        <f t="shared" si="19"/>
        <v>0</v>
      </c>
      <c r="Y70" s="262">
        <f t="shared" si="19"/>
        <v>0</v>
      </c>
      <c r="Z70" s="262">
        <f t="shared" si="19"/>
        <v>0</v>
      </c>
      <c r="AA70" s="262">
        <f t="shared" si="19"/>
        <v>0</v>
      </c>
      <c r="AB70" s="262">
        <f t="shared" si="19"/>
        <v>0</v>
      </c>
      <c r="AC70" s="262">
        <f t="shared" si="19"/>
        <v>0</v>
      </c>
      <c r="AD70" s="262">
        <f t="shared" si="19"/>
        <v>0</v>
      </c>
      <c r="AE70" s="262">
        <f t="shared" si="19"/>
        <v>0</v>
      </c>
      <c r="AF70" s="262">
        <f t="shared" si="19"/>
        <v>0</v>
      </c>
      <c r="AG70" s="262">
        <f t="shared" si="19"/>
        <v>0</v>
      </c>
      <c r="AH70" s="262">
        <f t="shared" si="19"/>
        <v>0</v>
      </c>
      <c r="AI70" s="262">
        <f t="shared" si="19"/>
        <v>0</v>
      </c>
      <c r="AJ70" s="262">
        <f t="shared" si="19"/>
        <v>0</v>
      </c>
      <c r="AK70" s="262">
        <f t="shared" si="19"/>
        <v>0</v>
      </c>
      <c r="AL70" s="247"/>
      <c r="AM70" s="247"/>
      <c r="AN70" s="247"/>
      <c r="AO70" s="247"/>
      <c r="AP70" s="247"/>
    </row>
    <row r="71" spans="1:42" ht="15" thickBot="1" x14ac:dyDescent="0.4">
      <c r="A71" s="633"/>
      <c r="B71" s="406" t="s">
        <v>470</v>
      </c>
      <c r="C71" s="262">
        <f>+C70+NPV($C$37,D70:AK70)</f>
        <v>0</v>
      </c>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264"/>
      <c r="AB71" s="264"/>
      <c r="AC71" s="264"/>
      <c r="AD71" s="264"/>
      <c r="AE71" s="264"/>
      <c r="AF71" s="264"/>
      <c r="AG71" s="264"/>
      <c r="AH71" s="264"/>
      <c r="AI71" s="264"/>
      <c r="AJ71" s="264"/>
      <c r="AK71" s="265"/>
      <c r="AL71" s="247"/>
      <c r="AM71" s="247"/>
      <c r="AN71" s="247"/>
      <c r="AO71" s="247"/>
      <c r="AP71" s="247"/>
    </row>
    <row r="72" spans="1:42" ht="15" thickBot="1" x14ac:dyDescent="0.4">
      <c r="A72" s="269"/>
      <c r="B72" s="247"/>
      <c r="C72" s="270"/>
      <c r="D72" s="270"/>
      <c r="E72" s="270"/>
      <c r="F72" s="270"/>
      <c r="G72" s="270"/>
      <c r="H72" s="270"/>
      <c r="I72" s="270"/>
      <c r="J72" s="270"/>
      <c r="K72" s="270"/>
      <c r="L72" s="270"/>
      <c r="M72" s="270"/>
      <c r="N72" s="270"/>
      <c r="O72" s="270"/>
      <c r="P72" s="270"/>
      <c r="Q72" s="270"/>
      <c r="R72" s="270"/>
      <c r="S72" s="270"/>
      <c r="T72" s="270"/>
      <c r="U72" s="270"/>
      <c r="V72" s="270"/>
      <c r="W72" s="270"/>
      <c r="X72" s="270"/>
      <c r="Y72" s="270"/>
      <c r="Z72" s="270"/>
      <c r="AA72" s="270"/>
      <c r="AB72" s="270"/>
      <c r="AC72" s="270"/>
      <c r="AD72" s="270"/>
      <c r="AE72" s="270"/>
      <c r="AF72" s="270"/>
      <c r="AG72" s="270"/>
      <c r="AH72" s="270"/>
      <c r="AI72" s="270"/>
      <c r="AJ72" s="270"/>
      <c r="AK72" s="270"/>
      <c r="AL72" s="247"/>
      <c r="AM72" s="247"/>
      <c r="AN72" s="247"/>
      <c r="AO72" s="247"/>
      <c r="AP72" s="247"/>
    </row>
    <row r="73" spans="1:42" ht="15" thickBot="1" x14ac:dyDescent="0.4">
      <c r="A73" s="631" t="s">
        <v>479</v>
      </c>
      <c r="B73" s="408" t="s">
        <v>463</v>
      </c>
      <c r="C73" s="414" t="s">
        <v>83</v>
      </c>
      <c r="D73" s="414" t="s">
        <v>84</v>
      </c>
      <c r="E73" s="414" t="s">
        <v>85</v>
      </c>
      <c r="F73" s="414" t="s">
        <v>86</v>
      </c>
      <c r="G73" s="414" t="s">
        <v>87</v>
      </c>
      <c r="H73" s="414" t="s">
        <v>88</v>
      </c>
      <c r="I73" s="414" t="s">
        <v>89</v>
      </c>
      <c r="J73" s="414" t="s">
        <v>90</v>
      </c>
      <c r="K73" s="414" t="s">
        <v>91</v>
      </c>
      <c r="L73" s="414" t="s">
        <v>92</v>
      </c>
      <c r="M73" s="414" t="s">
        <v>93</v>
      </c>
      <c r="N73" s="414" t="s">
        <v>94</v>
      </c>
      <c r="O73" s="414" t="s">
        <v>95</v>
      </c>
      <c r="P73" s="414" t="s">
        <v>96</v>
      </c>
      <c r="Q73" s="414" t="s">
        <v>97</v>
      </c>
      <c r="R73" s="414" t="s">
        <v>98</v>
      </c>
      <c r="S73" s="414" t="s">
        <v>99</v>
      </c>
      <c r="T73" s="414" t="s">
        <v>100</v>
      </c>
      <c r="U73" s="414" t="s">
        <v>101</v>
      </c>
      <c r="V73" s="414" t="s">
        <v>102</v>
      </c>
      <c r="W73" s="414" t="s">
        <v>264</v>
      </c>
      <c r="X73" s="414" t="s">
        <v>265</v>
      </c>
      <c r="Y73" s="414" t="s">
        <v>266</v>
      </c>
      <c r="Z73" s="414" t="s">
        <v>267</v>
      </c>
      <c r="AA73" s="414" t="s">
        <v>268</v>
      </c>
      <c r="AB73" s="414" t="s">
        <v>269</v>
      </c>
      <c r="AC73" s="414" t="s">
        <v>270</v>
      </c>
      <c r="AD73" s="414" t="s">
        <v>271</v>
      </c>
      <c r="AE73" s="414" t="s">
        <v>272</v>
      </c>
      <c r="AF73" s="414" t="s">
        <v>273</v>
      </c>
      <c r="AG73" s="414" t="s">
        <v>274</v>
      </c>
      <c r="AH73" s="414" t="s">
        <v>275</v>
      </c>
      <c r="AI73" s="414" t="s">
        <v>276</v>
      </c>
      <c r="AJ73" s="414" t="s">
        <v>277</v>
      </c>
      <c r="AK73" s="414" t="s">
        <v>278</v>
      </c>
      <c r="AL73" s="247"/>
      <c r="AM73" s="247"/>
      <c r="AN73" s="247"/>
      <c r="AO73" s="247"/>
      <c r="AP73" s="247"/>
    </row>
    <row r="74" spans="1:42" ht="15" customHeight="1" thickBot="1" x14ac:dyDescent="0.4">
      <c r="A74" s="632"/>
      <c r="B74" s="406" t="s">
        <v>471</v>
      </c>
      <c r="C74" s="262">
        <f>+C63-C69</f>
        <v>0</v>
      </c>
      <c r="D74" s="262">
        <f t="shared" ref="D74:AK74" si="20">+D63-D69</f>
        <v>0</v>
      </c>
      <c r="E74" s="262">
        <f t="shared" si="20"/>
        <v>0</v>
      </c>
      <c r="F74" s="262">
        <f t="shared" si="20"/>
        <v>0</v>
      </c>
      <c r="G74" s="262">
        <f t="shared" si="20"/>
        <v>0</v>
      </c>
      <c r="H74" s="262">
        <f t="shared" si="20"/>
        <v>0</v>
      </c>
      <c r="I74" s="262">
        <f t="shared" si="20"/>
        <v>0</v>
      </c>
      <c r="J74" s="262">
        <f t="shared" si="20"/>
        <v>0</v>
      </c>
      <c r="K74" s="262">
        <f t="shared" si="20"/>
        <v>0</v>
      </c>
      <c r="L74" s="262">
        <f t="shared" si="20"/>
        <v>0</v>
      </c>
      <c r="M74" s="262">
        <f t="shared" si="20"/>
        <v>0</v>
      </c>
      <c r="N74" s="262">
        <f t="shared" si="20"/>
        <v>0</v>
      </c>
      <c r="O74" s="262">
        <f t="shared" si="20"/>
        <v>0</v>
      </c>
      <c r="P74" s="262">
        <f t="shared" si="20"/>
        <v>0</v>
      </c>
      <c r="Q74" s="262">
        <f t="shared" si="20"/>
        <v>0</v>
      </c>
      <c r="R74" s="262">
        <f t="shared" si="20"/>
        <v>0</v>
      </c>
      <c r="S74" s="262">
        <f t="shared" si="20"/>
        <v>0</v>
      </c>
      <c r="T74" s="262">
        <f t="shared" si="20"/>
        <v>0</v>
      </c>
      <c r="U74" s="262">
        <f t="shared" si="20"/>
        <v>0</v>
      </c>
      <c r="V74" s="262">
        <f t="shared" si="20"/>
        <v>0</v>
      </c>
      <c r="W74" s="262">
        <f t="shared" si="20"/>
        <v>0</v>
      </c>
      <c r="X74" s="262">
        <f t="shared" si="20"/>
        <v>0</v>
      </c>
      <c r="Y74" s="262">
        <f t="shared" si="20"/>
        <v>0</v>
      </c>
      <c r="Z74" s="262">
        <f t="shared" si="20"/>
        <v>0</v>
      </c>
      <c r="AA74" s="262">
        <f t="shared" si="20"/>
        <v>0</v>
      </c>
      <c r="AB74" s="262">
        <f t="shared" si="20"/>
        <v>0</v>
      </c>
      <c r="AC74" s="262">
        <f t="shared" si="20"/>
        <v>0</v>
      </c>
      <c r="AD74" s="262">
        <f t="shared" si="20"/>
        <v>0</v>
      </c>
      <c r="AE74" s="262">
        <f t="shared" si="20"/>
        <v>0</v>
      </c>
      <c r="AF74" s="262">
        <f t="shared" si="20"/>
        <v>0</v>
      </c>
      <c r="AG74" s="262">
        <f t="shared" si="20"/>
        <v>0</v>
      </c>
      <c r="AH74" s="262">
        <f t="shared" si="20"/>
        <v>0</v>
      </c>
      <c r="AI74" s="262">
        <f t="shared" si="20"/>
        <v>0</v>
      </c>
      <c r="AJ74" s="262">
        <f t="shared" si="20"/>
        <v>0</v>
      </c>
      <c r="AK74" s="262">
        <f t="shared" si="20"/>
        <v>0</v>
      </c>
      <c r="AL74" s="247"/>
      <c r="AM74" s="247"/>
      <c r="AN74" s="247"/>
      <c r="AO74" s="247"/>
      <c r="AP74" s="247"/>
    </row>
    <row r="75" spans="1:42" ht="15" thickBot="1" x14ac:dyDescent="0.4">
      <c r="A75" s="632"/>
      <c r="B75" s="406" t="s">
        <v>472</v>
      </c>
      <c r="C75" s="262" t="str">
        <f t="shared" ref="C75:AK75" si="21">+IF(C74&lt;&gt;0,C74,"")</f>
        <v/>
      </c>
      <c r="D75" s="262" t="str">
        <f t="shared" si="21"/>
        <v/>
      </c>
      <c r="E75" s="262" t="str">
        <f t="shared" si="21"/>
        <v/>
      </c>
      <c r="F75" s="262" t="str">
        <f t="shared" si="21"/>
        <v/>
      </c>
      <c r="G75" s="262" t="str">
        <f t="shared" si="21"/>
        <v/>
      </c>
      <c r="H75" s="262" t="str">
        <f t="shared" si="21"/>
        <v/>
      </c>
      <c r="I75" s="262" t="str">
        <f t="shared" si="21"/>
        <v/>
      </c>
      <c r="J75" s="262" t="str">
        <f t="shared" si="21"/>
        <v/>
      </c>
      <c r="K75" s="262" t="str">
        <f t="shared" si="21"/>
        <v/>
      </c>
      <c r="L75" s="262" t="str">
        <f t="shared" si="21"/>
        <v/>
      </c>
      <c r="M75" s="262" t="str">
        <f t="shared" si="21"/>
        <v/>
      </c>
      <c r="N75" s="262" t="str">
        <f t="shared" si="21"/>
        <v/>
      </c>
      <c r="O75" s="262" t="str">
        <f t="shared" si="21"/>
        <v/>
      </c>
      <c r="P75" s="262" t="str">
        <f t="shared" si="21"/>
        <v/>
      </c>
      <c r="Q75" s="262" t="str">
        <f t="shared" si="21"/>
        <v/>
      </c>
      <c r="R75" s="262" t="str">
        <f t="shared" si="21"/>
        <v/>
      </c>
      <c r="S75" s="262" t="str">
        <f t="shared" si="21"/>
        <v/>
      </c>
      <c r="T75" s="262" t="str">
        <f t="shared" si="21"/>
        <v/>
      </c>
      <c r="U75" s="262" t="str">
        <f t="shared" si="21"/>
        <v/>
      </c>
      <c r="V75" s="262" t="str">
        <f t="shared" si="21"/>
        <v/>
      </c>
      <c r="W75" s="262" t="str">
        <f t="shared" si="21"/>
        <v/>
      </c>
      <c r="X75" s="262" t="str">
        <f t="shared" si="21"/>
        <v/>
      </c>
      <c r="Y75" s="262" t="str">
        <f t="shared" si="21"/>
        <v/>
      </c>
      <c r="Z75" s="262" t="str">
        <f t="shared" si="21"/>
        <v/>
      </c>
      <c r="AA75" s="262" t="str">
        <f t="shared" si="21"/>
        <v/>
      </c>
      <c r="AB75" s="262" t="str">
        <f t="shared" si="21"/>
        <v/>
      </c>
      <c r="AC75" s="262" t="str">
        <f t="shared" si="21"/>
        <v/>
      </c>
      <c r="AD75" s="262" t="str">
        <f t="shared" si="21"/>
        <v/>
      </c>
      <c r="AE75" s="262" t="str">
        <f t="shared" si="21"/>
        <v/>
      </c>
      <c r="AF75" s="262" t="str">
        <f t="shared" si="21"/>
        <v/>
      </c>
      <c r="AG75" s="262" t="str">
        <f t="shared" si="21"/>
        <v/>
      </c>
      <c r="AH75" s="262" t="str">
        <f t="shared" si="21"/>
        <v/>
      </c>
      <c r="AI75" s="262" t="str">
        <f t="shared" si="21"/>
        <v/>
      </c>
      <c r="AJ75" s="262" t="str">
        <f t="shared" si="21"/>
        <v/>
      </c>
      <c r="AK75" s="262" t="str">
        <f t="shared" si="21"/>
        <v/>
      </c>
      <c r="AL75" s="247"/>
      <c r="AM75" s="247"/>
      <c r="AN75" s="247"/>
      <c r="AO75" s="247"/>
      <c r="AP75" s="247"/>
    </row>
    <row r="76" spans="1:42" ht="15" thickBot="1" x14ac:dyDescent="0.4">
      <c r="A76" s="632"/>
      <c r="B76" s="406" t="s">
        <v>473</v>
      </c>
      <c r="C76" s="262">
        <f>IF(C75&lt;&gt;"",C75,)</f>
        <v>0</v>
      </c>
      <c r="D76" s="262" t="str">
        <f>+IF('Tool interface'!$C$19=1,'CBA - BIM level 1'!H75,'CBA - BIM level 1'!D75)</f>
        <v/>
      </c>
      <c r="E76" s="262">
        <f>IF(E75&lt;&gt;"",E75,IF('Tool interface'!$C$19=2,'CBA - BIM level 1'!$H$75,IF(AND('Tool interface'!$C$19=1,'Tool interface'!$C$18=1),'CBA - BIM level 1'!R75,IF(AND('Tool interface'!C19=1,'Tool interface'!C18&gt;1),$I$75,))))</f>
        <v>0</v>
      </c>
      <c r="F76" s="262">
        <f>IF(F75&lt;&gt;"",F75,IF('Tool interface'!$C$19=3,'CBA - BIM level 1'!$H$75,IF(AND('Tool interface'!$C$19=2,'Tool interface'!$C$18=1),$R$75,IF(AND('Tool interface'!$C$19=2,'Tool interface'!$C$18&gt;1),$I$75,IF(AND('Tool interface'!$C$19=1,'Tool interface'!$C$18=1),$S$75,IF(AND('Tool interface'!$C$19=1,'Tool interface'!$C$18=2),$R$75,IF(AND('Tool interface'!$C$19=1,'Tool interface'!$C$18&gt;2),$J$75,)))))))</f>
        <v>0</v>
      </c>
      <c r="G76" s="262">
        <f>IF(G75&lt;&gt;"",G75,IF('Tool interface'!$C$19=4,$H$75,IF(AND('Tool interface'!$C$19=3,'Tool interface'!$C$18=1),$R$75,IF(AND('Tool interface'!$C$19=3,'Tool interface'!$C$18&gt;1),$I$75,IF(AND('Tool interface'!$C$19=2,'Tool interface'!$C$18=1),$S$75,IF(AND('Tool interface'!$C$19=2,'Tool interface'!$C$18=2),$R$75,IF(AND('Tool interface'!$C$19=2,'Tool interface'!$C$18&gt;=3),$J$75,IF(AND('Tool interface'!$C$19=1,'Tool interface'!$C$18=1),$T$75,IF(AND('Tool interface'!$C$19=1,'Tool interface'!$C$18=2),$S$75,IF(AND('Tool interface'!$C$19=1,'Tool interface'!$C$18=3),$R$75,IF(AND('Tool interface'!$C$19=1,'Tool interface'!$C$18&gt;3),$K$75,)))))))))))</f>
        <v>0</v>
      </c>
      <c r="H76" s="262">
        <f>+IF('Tool interface'!$C$19=5,'CBA - BIM level 1'!$H$75,IF(AND('Tool interface'!$C$19=4,'Tool interface'!$C$18=1),'CBA - BIM level 1'!$R$75,IF(AND('Tool interface'!$C$19=4,'Tool interface'!$C$18&gt;1),'CBA - BIM level 1'!$I$75,IF(AND('Tool interface'!$C$19=3,'Tool interface'!$C$18=1),'CBA - BIM level 1'!$S$75,IF(AND('Tool interface'!$C$19=3,'Tool interface'!$C$18=2),'CBA - BIM level 1'!$R$75,IF(AND('Tool interface'!$C$19=3,'Tool interface'!$C$18&gt;=3),'CBA - BIM level 1'!$J$75,IF(AND('Tool interface'!$C$19=2,'Tool interface'!$C$18=1),'CBA - BIM level 1'!$T$75,IF(AND('Tool interface'!$C$19=2,'Tool interface'!$C$18=2),'CBA - BIM level 1'!$S$75,IF(AND('Tool interface'!$C$19=2,'Tool interface'!$C$18=3),'CBA - BIM level 1'!$R$75,IF(AND('Tool interface'!$C$19=2,'Tool interface'!$C$18&gt;3),'CBA - BIM level 1'!$K$75,IF(AND('Tool interface'!$C$19=1,'Tool interface'!$C$18=1),'CBA - BIM level 1'!$U$75,IF(AND('Tool interface'!$C$19=1,'Tool interface'!$C$18=2),'CBA - BIM level 1'!$T$75,IF(AND('Tool interface'!$C$19=1,'Tool interface'!$C$18=3),'CBA - BIM level 1'!$S$75,IF(AND('Tool interface'!$C$19=1,'Tool interface'!$C$18=4),'CBA - BIM level 1'!$R$75,IF(AND('Tool interface'!$C$19=1,'Tool interface'!$C$18&gt;4),'CBA - BIM level 1'!$L$75,)))))))))))))))</f>
        <v>0</v>
      </c>
      <c r="I76" s="262">
        <f>+IF(AND('Tool interface'!$C$19=5,'Tool interface'!$C$18=1),'CBA - BIM level 1'!$R$75,IF(AND('Tool interface'!$C$19=5,'Tool interface'!$C$18&gt;=2),'CBA - BIM level 1'!$I$75,IF(AND('Tool interface'!$C$19=4,'Tool interface'!$C$18=1),'CBA - BIM level 1'!$S$75,IF(AND('Tool interface'!$C$19=4,'Tool interface'!$C$18=2),'CBA - BIM level 1'!$R$75,IF(AND('Tool interface'!$C$19=4,'Tool interface'!$C$18&gt;=3),'CBA - BIM level 1'!$J$75,IF(AND('Tool interface'!$C$19=3,'Tool interface'!$C$18=1),'CBA - BIM level 1'!$T$75,IF(AND('Tool interface'!$C$19=3,'Tool interface'!$C$18=2),'CBA - BIM level 1'!$S$75,IF(AND('Tool interface'!$C$19=3,'Tool interface'!$C$18=3),'CBA - BIM level 1'!$R$75,IF(AND('Tool interface'!$C$19=3,'Tool interface'!$C$18&gt;=4),'CBA - BIM level 1'!$K$75,IF(AND('Tool interface'!$C$19=2,'Tool interface'!$C$18=1),'CBA - BIM level 1'!$U$75,IF(AND('Tool interface'!$C$19=2,'Tool interface'!$C$18=2),'CBA - BIM level 1'!$T$75,IF(AND('Tool interface'!$C$19=2,'Tool interface'!$C$18=3),'CBA - BIM level 1'!$S$75,IF(AND('Tool interface'!$C$19=2,'Tool interface'!$C$18=4),'CBA - BIM level 1'!$R$75,IF(AND('Tool interface'!$C$19=2,'Tool interface'!$C$18&gt;=5),'CBA - BIM level 1'!$L$75,IF(AND('Tool interface'!$C$19=1,'Tool interface'!$C$18=1),'CBA - BIM level 1'!$V$75,IF(AND('Tool interface'!$C$19=1,'Tool interface'!$C$18=2),'CBA - BIM level 1'!$U$75,IF(AND('Tool interface'!$C$19=1,'Tool interface'!$C$18=3),'CBA - BIM level 1'!$T$75,IF(AND('Tool interface'!$C$19=1,'Tool interface'!$C$18=4),'CBA - BIM level 1'!$S$75,IF(AND('Tool interface'!$C$19=1,'Tool interface'!$C$18=5),'CBA - BIM level 1'!$R$75,IF(AND('Tool interface'!$C$19=1,'Tool interface'!$C$18&gt;=6),'CBA - BIM level 1'!$M$75,))))))))))))))))))))</f>
        <v>0</v>
      </c>
      <c r="J76" s="262">
        <f>+IF(AND('Tool interface'!$C$19=5,'Tool interface'!$C$18=1),'CBA - BIM level 1'!S75,IF(AND('Tool interface'!$C$19=5,'Tool interface'!$C$18=2),'CBA - BIM level 1'!R75,IF(AND('Tool interface'!$C$19=5,'Tool interface'!$C$18&gt;=3),J75,IF(AND('Tool interface'!$C$19=4,'Tool interface'!$C$18=1),'CBA - BIM level 1'!T75,IF(AND('Tool interface'!$C$19=4,'Tool interface'!$C$18=2),'CBA - BIM level 1'!S75,IF(AND('Tool interface'!$C$19=4,'Tool interface'!$C$18=3),'CBA - BIM level 1'!R75,IF(AND('Tool interface'!$C$19=4,'Tool interface'!$C$18&gt;=4),K75,IF(AND('Tool interface'!$C$19=3,'Tool interface'!$C$18=1),'CBA - BIM level 1'!U75,IF(AND('Tool interface'!$C$19=3,'Tool interface'!$C$18=2),'CBA - BIM level 1'!T75,IF(AND('Tool interface'!$C$19=3,'Tool interface'!$C$18=3),'CBA - BIM level 1'!S75,IF(AND('Tool interface'!$C$19=3,'Tool interface'!$C$18=4),'CBA - BIM level 1'!R75,IF(AND('Tool interface'!$C$19=3,'Tool interface'!$C$18&gt;=5),L75,IF(AND('Tool interface'!$C$19=2,'Tool interface'!$C$18=1),'CBA - BIM level 1'!V75,IF(AND('Tool interface'!$C$19=2,'Tool interface'!$C$18=2),'CBA - BIM level 1'!U75,IF(AND('Tool interface'!$C$19=2,'Tool interface'!$C$18=3),'CBA - BIM level 1'!T75,IF(AND('Tool interface'!$C$19=2,'Tool interface'!$C$18=4),'CBA - BIM level 1'!S75,IF(AND('Tool interface'!$C$19=2,'Tool interface'!$C$18=5),'CBA - BIM level 1'!R75,IF(AND('Tool interface'!$C$19=2,'Tool interface'!$C$18&gt;=6),M75,IF(AND('Tool interface'!$C$19=1,'Tool interface'!$C$18=1),'CBA - BIM level 1'!W75,IF(AND('Tool interface'!$C$19=1,'Tool interface'!$C$18=2),'CBA - BIM level 1'!V75,IF(AND('Tool interface'!$C$19=1,'Tool interface'!$C$18=3),'CBA - BIM level 1'!U75,IF(AND('Tool interface'!$C$19=1,'Tool interface'!$C$18=4),'CBA - BIM level 1'!T75,IF(AND('Tool interface'!$C$19=1,'Tool interface'!$C$18=5),'CBA - BIM level 1'!S75,IF(AND('Tool interface'!$C$19=1,'Tool interface'!$C$18=6),R75,IF(AND('Tool interface'!$C$19=1,'Tool interface'!$C$18&gt;=7),N75,)))))))))))))))))))))))))</f>
        <v>0</v>
      </c>
      <c r="K76" s="262">
        <f>+IF(AND('Tool interface'!$C$19=5,'Tool interface'!$C$18=1),'CBA - BIM level 1'!T75,IF(AND('Tool interface'!$C$19=5,'Tool interface'!$C$18=2),'CBA - BIM level 1'!S75,IF(AND('Tool interface'!$C$19=5,'Tool interface'!$C$18=3),R75,IF(AND('Tool interface'!$C$19=5,'Tool interface'!$C$18&gt;=4),K75,IF(AND('Tool interface'!$C$19=4,'Tool interface'!$C$18=1),'CBA - BIM level 1'!U75,IF(AND('Tool interface'!$C$19=4,'Tool interface'!$C$18=2),'CBA - BIM level 1'!T75,IF(AND('Tool interface'!$C$19=4,'Tool interface'!$C$18=3),'CBA - BIM level 1'!S75,IF(AND('Tool interface'!$C$19=4,'Tool interface'!$C$18=4),R75,IF(AND('Tool interface'!$C$19=4,'Tool interface'!$C$18&gt;=5),L$75,IF(AND('Tool interface'!$C$19=3,'Tool interface'!$C$18=1),'CBA - BIM level 1'!V75,IF(AND('Tool interface'!$C$19=3,'Tool interface'!$C$18=2),'CBA - BIM level 1'!U75,IF(AND('Tool interface'!$C$19=3,'Tool interface'!$C$18=3),'CBA - BIM level 1'!T75,IF(AND('Tool interface'!$C$19=3,'Tool interface'!$C$18=4),'CBA - BIM level 1'!S75,IF(AND('Tool interface'!$C$19=3,'Tool interface'!$C$18=5),R75,IF(AND('Tool interface'!$C$19=3,'Tool interface'!$C$18&gt;=6),M75,IF(AND('Tool interface'!$C$19=2,'Tool interface'!$C$18=1),'CBA - BIM level 1'!W75,IF(AND('Tool interface'!$C$19=2,'Tool interface'!$C$18=2),'CBA - BIM level 1'!V75,IF(AND('Tool interface'!$C$19=2,'Tool interface'!$C$18=3),'CBA - BIM level 1'!U75,IF(AND('Tool interface'!$C$19=2,'Tool interface'!$C$18=4),'CBA - BIM level 1'!T75,IF(AND('Tool interface'!$C$19=2,'Tool interface'!$C$18=5),'CBA - BIM level 1'!S75,IF(AND('Tool interface'!$C$19=2,'Tool interface'!$C$18=6),R75,IF(AND('Tool interface'!$C$19=2,'Tool interface'!$C$18&gt;=7),N75,IF(AND('Tool interface'!$C$19=1,'Tool interface'!$C$18=1),'CBA - BIM level 1'!X75,IF(AND('Tool interface'!$C$19=1,'Tool interface'!$C$18=2),'CBA - BIM level 1'!W75,IF(AND('Tool interface'!$C$19=1,'Tool interface'!$C$18=3),'CBA - BIM level 1'!V75,IF(AND('Tool interface'!$C$19=1,'Tool interface'!$C$18=4),'CBA - BIM level 1'!U75,IF(AND('Tool interface'!$C$19=1,'Tool interface'!$C$18=5),'CBA - BIM level 1'!T75,IF(AND('Tool interface'!$C$19=1,'Tool interface'!$C$18=6),S75,IF(AND('Tool interface'!$C$19=1,'Tool interface'!$C$18=7),R75,IF(AND('Tool interface'!$C$19=1,'Tool interface'!$C$18&gt;=8),O75,))))))))))))))))))))))))))))))</f>
        <v>0</v>
      </c>
      <c r="L76" s="262">
        <f>+IF(AND('Tool interface'!$C$19=5,'Tool interface'!$C$18=1),'CBA - BIM level 1'!U75,IF(AND('Tool interface'!$C$19=5,'Tool interface'!$C$18=2),'CBA - BIM level 1'!T75,IF(AND('Tool interface'!$C$19=5,'Tool interface'!$C$18=3),S75,IF(AND('Tool interface'!$C$19=5,'Tool interface'!$C$18=4),R75,IF(AND('Tool interface'!$C$19=5,'Tool interface'!$C$18&gt;=5),L75,IF(AND('Tool interface'!$C$19=4,'Tool interface'!$C$18=1),'CBA - BIM level 1'!V75,IF(AND('Tool interface'!$C$19=4,'Tool interface'!$C$18=2),'CBA - BIM level 1'!U75,IF(AND('Tool interface'!$C$19=4,'Tool interface'!$C$18=3),'CBA - BIM level 1'!T75,IF(AND('Tool interface'!$C$19=4,'Tool interface'!$C$18=4),S75,IF(AND('Tool interface'!$C$19=4,'Tool interface'!$C$18=5),R75,IF(AND('Tool interface'!$C$19=4,'Tool interface'!$C$18&gt;=6),M75,IF(AND('Tool interface'!$C$19=3,'Tool interface'!$C$18=1),'CBA - BIM level 1'!W75,IF(AND('Tool interface'!$C$19=3,'Tool interface'!$C$18=2),'CBA - BIM level 1'!V75,IF(AND('Tool interface'!$C$19=3,'Tool interface'!$C$18=3),'CBA - BIM level 1'!U75,IF(AND('Tool interface'!$C$19=3,'Tool interface'!$C$18=4),'CBA - BIM level 1'!T75,IF(AND('Tool interface'!$C$19=3,'Tool interface'!$C$18=5),S75,IF(AND('Tool interface'!$C$19=3,'Tool interface'!$C$18=6),R75,IF(AND('Tool interface'!$C$19=3,'Tool interface'!$C$18&gt;=7),N75,IF(AND('Tool interface'!$C$19=2,'Tool interface'!$C$18=1),'CBA - BIM level 1'!X75,IF(AND('Tool interface'!$C$19=2,'Tool interface'!$C$18=2),'CBA - BIM level 1'!W75,IF(AND('Tool interface'!$C$19=2,'Tool interface'!$C$18=3),'CBA - BIM level 1'!V75,IF(AND('Tool interface'!$C$19=2,'Tool interface'!$C$18=4),'CBA - BIM level 1'!U75,IF(AND('Tool interface'!$C$19=2,'Tool interface'!$C$18=5),'CBA - BIM level 1'!T75,IF(AND('Tool interface'!$C$19=2,'Tool interface'!$C$18=6),S75,IF(AND('Tool interface'!$C$19=2,'Tool interface'!$C$18=7),R75,IF(AND('Tool interface'!$C$19=2,'Tool interface'!$C$18&gt;=8),O75,IF(AND('Tool interface'!$C$19=1,'Tool interface'!$C$18=1),'CBA - BIM level 1'!Y75,IF(AND('Tool interface'!$C$19=1,'Tool interface'!$C$18=2),'CBA - BIM level 1'!X75,IF(AND('Tool interface'!$C$19=1,'Tool interface'!$C$18=3),'CBA - BIM level 1'!W75,IF(AND('Tool interface'!$C$19=1,'Tool interface'!$C$18=4),'CBA - BIM level 1'!V75,IF(AND('Tool interface'!$C$19=1,'Tool interface'!$C$18=5),'CBA - BIM level 1'!U75,IF(AND('Tool interface'!$C$19=1,'Tool interface'!$C$18=6),T75,IF(AND('Tool interface'!$C$19=1,'Tool interface'!$C$18=7),S75,IF(AND('Tool interface'!$C$19=1,'Tool interface'!$C$18=8),R75,IF(AND('Tool interface'!$C$19=1,'Tool interface'!$C$18&gt;=9),P75,)))))))))))))))))))))))))))))))))))</f>
        <v>0</v>
      </c>
      <c r="M76" s="262">
        <f>+IF(AND('Tool interface'!$C$19=5,'Tool interface'!$C$18=1),'CBA - BIM level 1'!V75,IF(AND('Tool interface'!$C$19=5,'Tool interface'!$C$18=2),'CBA - BIM level 1'!U75,IF(AND('Tool interface'!$C$19=5,'Tool interface'!$C$18=3),T75,IF(AND('Tool interface'!$C$19=5,'Tool interface'!$C$18=4),S75,IF(AND('Tool interface'!$C$19=5,'Tool interface'!$C$18=5),R75,IF(AND('Tool interface'!$C$19=5,'Tool interface'!$C$18&gt;=6),M75,IF(AND('Tool interface'!$C$19=4,'Tool interface'!$C$18=1),'CBA - BIM level 1'!W75,IF(AND('Tool interface'!$C$19=4,'Tool interface'!$C$18=2),'CBA - BIM level 1'!V75,IF(AND('Tool interface'!$C$19=4,'Tool interface'!$C$18=3),'CBA - BIM level 1'!U75,IF(AND('Tool interface'!$C$19=4,'Tool interface'!$C$18=4),T75,IF(AND('Tool interface'!$C$19=4,'Tool interface'!$C$18=5),S75,IF(AND('Tool interface'!$C$19=4,'Tool interface'!$C$18=6),R75,IF(AND('Tool interface'!$C$19=4,'Tool interface'!$C$18&gt;=7),N75,IF(AND('Tool interface'!$C$19=3,'Tool interface'!$C$18=1),'CBA - BIM level 1'!X75,IF(AND('Tool interface'!$C$19=3,'Tool interface'!$C$18=2),'CBA - BIM level 1'!W75,IF(AND('Tool interface'!$C$19=3,'Tool interface'!$C$18=3),'CBA - BIM level 1'!V75,IF(AND('Tool interface'!$C$19=3,'Tool interface'!$C$18=4),'CBA - BIM level 1'!U75,IF(AND('Tool interface'!$C$19=3,'Tool interface'!$C$18=5),T75,IF(AND('Tool interface'!$C$19=3,'Tool interface'!$C$18=6),S75,IF(AND('Tool interface'!$C$19=3,'Tool interface'!$C$18=7),R75,IF(AND('Tool interface'!$C$19=3,'Tool interface'!$C$18&gt;=8),O75,IF(AND('Tool interface'!$C$19=2,'Tool interface'!$C$18=1),'CBA - BIM level 1'!Y75,IF(AND('Tool interface'!$C$19=2,'Tool interface'!$C$18=2),'CBA - BIM level 1'!X75,IF(AND('Tool interface'!$C$19=2,'Tool interface'!$C$18=3),'CBA - BIM level 1'!W75,IF(AND('Tool interface'!$C$19=2,'Tool interface'!$C$18=4),'CBA - BIM level 1'!V75,IF(AND('Tool interface'!$C$19=2,'Tool interface'!$C$18=5),'CBA - BIM level 1'!U75,IF(AND('Tool interface'!$C$19=2,'Tool interface'!$C$18=6),T75,IF(AND('Tool interface'!$C$19=2,'Tool interface'!$C$18=7),S75,IF(AND('Tool interface'!$C$19=2,'Tool interface'!$C$18=8),R75,IF(AND('Tool interface'!$C$19=2,'Tool interface'!$C$18&gt;=9),P75,IF(AND('Tool interface'!$C$19=1,'Tool interface'!$C$18=1),'CBA - BIM level 1'!Z75,IF(AND('Tool interface'!$C$19=1,'Tool interface'!$C$18=2),'CBA - BIM level 1'!Y75,IF(AND('Tool interface'!$C$19=1,'Tool interface'!$C$18=3),'CBA - BIM level 1'!X75,IF(AND('Tool interface'!$C$19=1,'Tool interface'!$C$18=4),'CBA - BIM level 1'!W75,IF(AND('Tool interface'!$C$19=1,'Tool interface'!$C$18=5),'CBA - BIM level 1'!V75,IF(AND('Tool interface'!$C$19=1,'Tool interface'!$C$18=6),U75,IF(AND('Tool interface'!$C$19=1,'Tool interface'!$C$18=7),T75,IF(AND('Tool interface'!$C$19=1,'Tool interface'!$C$18=8),S75,IF(AND('Tool interface'!$C$19=1,'Tool interface'!$C$18=9),R75,IF(AND('Tool interface'!$C$19=1,'Tool interface'!$C$18&gt;=10),Q75,))))))))))))))))))))))))))))))))))))))))</f>
        <v>0</v>
      </c>
      <c r="N76" s="262">
        <f>+IF(AND('Tool interface'!$C$19=5,'Tool interface'!$C$18=1),'CBA - BIM level 1'!W75,IF(AND('Tool interface'!$C$19=5,'Tool interface'!$C$18=2),'CBA - BIM level 1'!V75,IF(AND('Tool interface'!$C$19=5,'Tool interface'!$C$18=3),U75,IF(AND('Tool interface'!$C$19=5,'Tool interface'!$C$18=4),T75,IF(AND('Tool interface'!$C$19=5,'Tool interface'!$C$18=5),S75,IF(AND('Tool interface'!$C$19=5,'Tool interface'!$C$18=6),R75,IF(AND('Tool interface'!$C$19=5,'Tool interface'!$C$18&gt;=7),N75,IF(AND('Tool interface'!$C$19=4,'Tool interface'!$C$18=1),'CBA - BIM level 1'!X75,IF(AND('Tool interface'!$C$19=4,'Tool interface'!$C$18=2),'CBA - BIM level 1'!W75,IF(AND('Tool interface'!$C$19=4,'Tool interface'!$C$18=3),'CBA - BIM level 1'!V75,IF(AND('Tool interface'!$C$19=4,'Tool interface'!$C$18=4),U75,IF(AND('Tool interface'!$C$19=4,'Tool interface'!$C$18=5),T75,IF(AND('Tool interface'!$C$19=4,'Tool interface'!$C$18=6),S75,IF(AND('Tool interface'!$C$19=4,'Tool interface'!$C$18=7),R75,IF(AND('Tool interface'!$C$19=4,'Tool interface'!$C$18&gt;=8),O75,IF(AND('Tool interface'!$C$19=3,'Tool interface'!$C$18=1),'CBA - BIM level 1'!Y75,IF(AND('Tool interface'!$C$19=3,'Tool interface'!$C$18=2),'CBA - BIM level 1'!X75,IF(AND('Tool interface'!$C$19=3,'Tool interface'!$C$18=3),'CBA - BIM level 1'!W75,IF(AND('Tool interface'!$C$19=3,'Tool interface'!$C$18=4),'CBA - BIM level 1'!V75,IF(AND('Tool interface'!$C$19=3,'Tool interface'!$C$18=5),U75,IF(AND('Tool interface'!$C$19=3,'Tool interface'!$C$18=6),T75,IF(AND('Tool interface'!$C$19=3,'Tool interface'!$C$18=7),S75,IF(AND('Tool interface'!$C$19=3,'Tool interface'!$C$18=8),R75,IF(AND('Tool interface'!$C$19=3,'Tool interface'!$C$18&gt;=9),P75,IF(AND('Tool interface'!$C$19=2,'Tool interface'!$C$18=1),'CBA - BIM level 1'!Z75,IF(AND('Tool interface'!$C$19=2,'Tool interface'!$C$18=2),'CBA - BIM level 1'!Y75,IF(AND('Tool interface'!$C$19=2,'Tool interface'!$C$18=3),'CBA - BIM level 1'!X75,IF(AND('Tool interface'!$C$19=2,'Tool interface'!$C$18=4),'CBA - BIM level 1'!W75,IF(AND('Tool interface'!$C$19=2,'Tool interface'!$C$18=5),'CBA - BIM level 1'!V75,IF(AND('Tool interface'!$C$19=2,'Tool interface'!$C$18=6),U75,IF(AND('Tool interface'!$C$19=2,'Tool interface'!$C$18=7),T75,IF(AND('Tool interface'!$C$19=2,'Tool interface'!$C$18=8),S75,IF(AND('Tool interface'!$C$19=2,'Tool interface'!$C$18=9),R75,IF(AND('Tool interface'!$C$19=2,'Tool interface'!$C$18&gt;=10),Q75,IF(AND('Tool interface'!$C$19=1,'Tool interface'!$C$18=1),'CBA - BIM level 1'!AA75,IF(AND('Tool interface'!$C$19=1,'Tool interface'!$C$18=2),'CBA - BIM level 1'!Z75,IF(AND('Tool interface'!$C$19=1,'Tool interface'!$C$18=3),'CBA - BIM level 1'!Y75,IF(AND('Tool interface'!$C$19=1,'Tool interface'!$C$18=4),'CBA - BIM level 1'!X75,IF(AND('Tool interface'!$C$19=1,'Tool interface'!$C$18=5),'CBA - BIM level 1'!W75,IF(AND('Tool interface'!$C$19=1,'Tool interface'!$C$18=6),V75,IF(AND('Tool interface'!$C$19=1,'Tool interface'!$C$18=7),U75,IF(AND('Tool interface'!$C$19=1,'Tool interface'!$C$18=8),T75,IF(AND('Tool interface'!$C$19=1,'Tool interface'!$C$18=9),S75,IF(AND('Tool interface'!$C$19=1,'Tool interface'!$C$18=10),R75,))))))))))))))))))))))))))))))))))))))))))))</f>
        <v>0</v>
      </c>
      <c r="O76" s="262">
        <f>+IF(AND('Tool interface'!$C$19=5,'Tool interface'!$C$18=1),'CBA - BIM level 1'!X75,IF(AND('Tool interface'!$C$19=5,'Tool interface'!$C$18=2),'CBA - BIM level 1'!W75,IF(AND('Tool interface'!$C$19=5,'Tool interface'!$C$18=3),V75,IF(AND('Tool interface'!$C$19=5,'Tool interface'!$C$18=4),U75,IF(AND('Tool interface'!$C$19=5,'Tool interface'!$C$18=5),T75,IF(AND('Tool interface'!$C$19=5,'Tool interface'!$C$18=6),S75,IF(AND('Tool interface'!$C$19=5,'Tool interface'!$C$18=7),R75,IF(AND('Tool interface'!$C$19=5,'Tool interface'!$C$18&gt;=8),O75,IF(AND('Tool interface'!$C$19=4,'Tool interface'!$C$18=1),'CBA - BIM level 1'!Y75,IF(AND('Tool interface'!$C$19=4,'Tool interface'!$C$18=2),'CBA - BIM level 1'!X75,IF(AND('Tool interface'!$C$19=4,'Tool interface'!$C$18=3),'CBA - BIM level 1'!W75,IF(AND('Tool interface'!$C$19=4,'Tool interface'!$C$18=4),V75,IF(AND('Tool interface'!$C$19=4,'Tool interface'!$C$18=5),U75,IF(AND('Tool interface'!$C$19=4,'Tool interface'!$C$18=6),T75,IF(AND('Tool interface'!$C$19=4,'Tool interface'!$C$18=7),S75,IF(AND('Tool interface'!$C$19=4,'Tool interface'!$C$18=8),R75,IF(AND('Tool interface'!$C$19=4,'Tool interface'!$C$18&gt;=9),P75,IF(AND('Tool interface'!$C$19=3,'Tool interface'!$C$18=1),'CBA - BIM level 1'!Z75,IF(AND('Tool interface'!$C$19=3,'Tool interface'!$C$18=2),'CBA - BIM level 1'!Y75,IF(AND('Tool interface'!$C$19=3,'Tool interface'!$C$18=3),'CBA - BIM level 1'!X75,IF(AND('Tool interface'!$C$19=3,'Tool interface'!$C$18=4),'CBA - BIM level 1'!W75,IF(AND('Tool interface'!$C$19=3,'Tool interface'!$C$18=5),V75,IF(AND('Tool interface'!$C$19=3,'Tool interface'!$C$18=6),U75,IF(AND('Tool interface'!$C$19=3,'Tool interface'!$C$18=7),T75,IF(AND('Tool interface'!$C$19=3,'Tool interface'!$C$18=8),S75,IF(AND('Tool interface'!$C$19=3,'Tool interface'!$C$18=9),R75,IF(AND('Tool interface'!$C$19=3,'Tool interface'!$C$18=10),Q75,IF(AND('Tool interface'!$C$19=2,'Tool interface'!$C$18=1),'CBA - BIM level 1'!AA75,IF(AND('Tool interface'!$C$19=2,'Tool interface'!$C$18=2),'CBA - BIM level 1'!Z75,IF(AND('Tool interface'!$C$19=2,'Tool interface'!$C$18=3),'CBA - BIM level 1'!Y75,IF(AND('Tool interface'!$C$19=2,'Tool interface'!$C$18=4),'CBA - BIM level 1'!X75,IF(AND('Tool interface'!$C$19=2,'Tool interface'!$C$18=5),'CBA - BIM level 1'!W75,IF(AND('Tool interface'!$C$19=2,'Tool interface'!$C$18=6),V75,IF(AND('Tool interface'!$C$19=2,'Tool interface'!$C$18=7),U75,IF(AND('Tool interface'!$C$19=2,'Tool interface'!$C$18=8),T75,IF(AND('Tool interface'!$C$19=2,'Tool interface'!$C$18=9),S75,IF(AND('Tool interface'!$C$19=2,'Tool interface'!$C$18=10),R75,IF(AND('Tool interface'!$C$19=1,'Tool interface'!$C$18=1),'CBA - BIM level 1'!AB75,IF(AND('Tool interface'!$C$19=1,'Tool interface'!$C$18=2),'CBA - BIM level 1'!AA75,IF(AND('Tool interface'!$C$19=1,'Tool interface'!$C$18=3),'CBA - BIM level 1'!Z75,IF(AND('Tool interface'!$C$19=1,'Tool interface'!$C$18=4),'CBA - BIM level 1'!Y75,IF(AND('Tool interface'!$C$19=1,'Tool interface'!$C$18=5),'CBA - BIM level 1'!X75,IF(AND('Tool interface'!$C$19=1,'Tool interface'!$C$18=6),W75,IF(AND('Tool interface'!$C$19=1,'Tool interface'!$C$18=7),V75,IF(AND('Tool interface'!$C$19=1,'Tool interface'!$C$18=8),U75,IF(AND('Tool interface'!$C$19=1,'Tool interface'!$C$18=9),T75,IF(AND('Tool interface'!$C$19=1,'Tool interface'!$C$18=10),S75,)))))))))))))))))))))))))))))))))))))))))))))))</f>
        <v>0</v>
      </c>
      <c r="P76" s="262">
        <f>+IF(AND('Tool interface'!$C$19=5,'Tool interface'!$C$18=1),'CBA - BIM level 1'!Y75,IF(AND('Tool interface'!$C$19=5,'Tool interface'!$C$18=2),'CBA - BIM level 1'!X75,IF(AND('Tool interface'!$C$19=5,'Tool interface'!$C$18=3),W75,IF(AND('Tool interface'!$C$19=5,'Tool interface'!$C$18=4),V75,IF(AND('Tool interface'!$C$19=5,'Tool interface'!$C$18=5),U75,IF(AND('Tool interface'!$C$19=5,'Tool interface'!$C$18=6),T75,IF(AND('Tool interface'!$C$19=5,'Tool interface'!$C$18=7),S75,IF(AND('Tool interface'!$C$19=5,'Tool interface'!$C$18=8),R75,IF(AND('Tool interface'!$C$19=5,'Tool interface'!$C$18&gt;=9),P75,IF(AND('Tool interface'!$C$19=4,'Tool interface'!$C$18=1),'CBA - BIM level 1'!Z75,IF(AND('Tool interface'!$C$19=4,'Tool interface'!$C$18=2),'CBA - BIM level 1'!Y75,IF(AND('Tool interface'!$C$19=4,'Tool interface'!$C$18=3),'CBA - BIM level 1'!X75,IF(AND('Tool interface'!$C$19=4,'Tool interface'!$C$18=4),W75,IF(AND('Tool interface'!$C$19=4,'Tool interface'!$C$18=5),V75,IF(AND('Tool interface'!$C$19=4,'Tool interface'!$C$18=6),U75,IF(AND('Tool interface'!$C$19=4,'Tool interface'!$C$18=7),T75,IF(AND('Tool interface'!$C$19=4,'Tool interface'!$C$18=8),S75,IF(AND('Tool interface'!$C$19=4,'Tool interface'!$C$18=9),R75,IF(AND('Tool interface'!$C$19=4,'Tool interface'!$C$18=10),Q75,IF(AND('Tool interface'!$C$19=3,'Tool interface'!$C$18=1),'CBA - BIM level 1'!AA75,IF(AND('Tool interface'!$C$19=3,'Tool interface'!$C$18=2),'CBA - BIM level 1'!Z75,IF(AND('Tool interface'!$C$19=3,'Tool interface'!$C$18=3),'CBA - BIM level 1'!Y75,IF(AND('Tool interface'!$C$19=3,'Tool interface'!$C$18=4),'CBA - BIM level 1'!X75,IF(AND('Tool interface'!$C$19=3,'Tool interface'!$C$18=5),W75,IF(AND('Tool interface'!$C$19=3,'Tool interface'!$C$18=6),V75,IF(AND('Tool interface'!$C$19=3,'Tool interface'!$C$18=7),U75,IF(AND('Tool interface'!$C$19=3,'Tool interface'!$C$18=8),T75,IF(AND('Tool interface'!$C$19=3,'Tool interface'!$C$18=9),S75,IF(AND('Tool interface'!$C$19=3,'Tool interface'!$C$18=10),R75,IF(AND('Tool interface'!$C$19=2,'Tool interface'!$C$18=1),'CBA - BIM level 1'!AB75,IF(AND('Tool interface'!$C$19=2,'Tool interface'!$C$18=2),'CBA - BIM level 1'!AA75,IF(AND('Tool interface'!$C$19=2,'Tool interface'!$C$18=3),'CBA - BIM level 1'!Z75,IF(AND('Tool interface'!$C$19=2,'Tool interface'!$C$18=4),'CBA - BIM level 1'!Y75,IF(AND('Tool interface'!$C$19=2,'Tool interface'!$C$18=5),'CBA - BIM level 1'!X75,IF(AND('Tool interface'!$C$19=2,'Tool interface'!$C$18=6),W75,IF(AND('Tool interface'!$C$19=2,'Tool interface'!$C$18=7),V75,IF(AND('Tool interface'!$C$19=2,'Tool interface'!$C$18=8),U75,IF(AND('Tool interface'!$C$19=2,'Tool interface'!$C$18=9),T75,IF(AND('Tool interface'!$C$19=2,'Tool interface'!$C$18=10),S75,IF(AND('Tool interface'!$C$19=1,'Tool interface'!$C$18=1),'CBA - BIM level 1'!AC75,IF(AND('Tool interface'!$C$19=1,'Tool interface'!$C$18=2),'CBA - BIM level 1'!AB75,IF(AND('Tool interface'!$C$19=1,'Tool interface'!$C$18=3),'CBA - BIM level 1'!AA75,IF(AND('Tool interface'!$C$19=1,'Tool interface'!$C$18=4),'CBA - BIM level 1'!Z75,IF(AND('Tool interface'!$C$19=1,'Tool interface'!$C$18=5),'CBA - BIM level 1'!Y75,IF(AND('Tool interface'!$C$19=1,'Tool interface'!$C$18=6),X75,IF(AND('Tool interface'!$C$19=1,'Tool interface'!$C$18=7),W75,IF(AND('Tool interface'!$C$19=1,'Tool interface'!$C$18=8),V75,IF(AND('Tool interface'!$C$19=1,'Tool interface'!$C$18=9),U75,IF(AND('Tool interface'!$C$19=1,'Tool interface'!$C$18=10),T75,)))))))))))))))))))))))))))))))))))))))))))))))))</f>
        <v>0</v>
      </c>
      <c r="Q76" s="262">
        <f>+IF(AND('Tool interface'!$C$19=5,'Tool interface'!$C$18=1),'CBA - BIM level 1'!Z75,IF(AND('Tool interface'!$C$19=5,'Tool interface'!$C$18=2),'CBA - BIM level 1'!Y75,IF(AND('Tool interface'!$C$19=5,'Tool interface'!$C$18=3),X75,IF(AND('Tool interface'!$C$19=5,'Tool interface'!$C$18=4),W75,IF(AND('Tool interface'!$C$19=5,'Tool interface'!$C$18=5),V75,IF(AND('Tool interface'!$C$19=5,'Tool interface'!$C$18=6),U75,IF(AND('Tool interface'!$C$19=5,'Tool interface'!$C$18=7),T75,IF(AND('Tool interface'!$C$19=5,'Tool interface'!$C$18=8),S75,IF(AND('Tool interface'!$C$19=5,'Tool interface'!$C$18=9),R75,IF(AND('Tool interface'!$C$19=5,'Tool interface'!$C$18=10),Q75,IF(AND('Tool interface'!$C$19=4,'Tool interface'!$C$18=1),'CBA - BIM level 1'!AA75,IF(AND('Tool interface'!$C$19=4,'Tool interface'!$C$18=2),'CBA - BIM level 1'!Z75,IF(AND('Tool interface'!$C$19=4,'Tool interface'!$C$18=3),'CBA - BIM level 1'!Y75,IF(AND('Tool interface'!$C$19=4,'Tool interface'!$C$18=4),X75,IF(AND('Tool interface'!$C$19=4,'Tool interface'!$C$18=5),W75,IF(AND('Tool interface'!$C$19=4,'Tool interface'!$C$18=6),V75,IF(AND('Tool interface'!$C$19=4,'Tool interface'!$C$18=7),U75,IF(AND('Tool interface'!$C$19=4,'Tool interface'!$C$18=8),T75,IF(AND('Tool interface'!$C$19=4,'Tool interface'!$C$18=9),S75,IF(AND('Tool interface'!$C$19=4,'Tool interface'!$C$18=10),R75,IF(AND('Tool interface'!$C$19=3,'Tool interface'!$C$18=1),'CBA - BIM level 1'!AB75,IF(AND('Tool interface'!$C$19=3,'Tool interface'!$C$18=2),'CBA - BIM level 1'!AA75,IF(AND('Tool interface'!$C$19=3,'Tool interface'!$C$18=3),'CBA - BIM level 1'!Z75,IF(AND('Tool interface'!$C$19=3,'Tool interface'!$C$18=4),'CBA - BIM level 1'!Y75,IF(AND('Tool interface'!$C$19=3,'Tool interface'!$C$18=5),X75,IF(AND('Tool interface'!$C$19=3,'Tool interface'!$C$18=6),W75,IF(AND('Tool interface'!$C$19=3,'Tool interface'!$C$18=7),V75,IF(AND('Tool interface'!$C$19=3,'Tool interface'!$C$18=8),U75,IF(AND('Tool interface'!$C$19=3,'Tool interface'!$C$18=9),T75,IF(AND('Tool interface'!$C$19=3,'Tool interface'!$C$18=10),S75,IF(AND('Tool interface'!$C$19=2,'Tool interface'!$C$18=1),'CBA - BIM level 1'!AC75,IF(AND('Tool interface'!$C$19=2,'Tool interface'!$C$18=2),'CBA - BIM level 1'!AB75,IF(AND('Tool interface'!$C$19=2,'Tool interface'!$C$18=3),'CBA - BIM level 1'!AA75,IF(AND('Tool interface'!$C$19=2,'Tool interface'!$C$18=4),'CBA - BIM level 1'!Z75,IF(AND('Tool interface'!$C$19=2,'Tool interface'!$C$18=5),'CBA - BIM level 1'!Y75,IF(AND('Tool interface'!$C$19=2,'Tool interface'!$C$18=6),X75,IF(AND('Tool interface'!$C$19=2,'Tool interface'!$C$18=7),W75,IF(AND('Tool interface'!$C$19=2,'Tool interface'!$C$18=8),V75,IF(AND('Tool interface'!$C$19=2,'Tool interface'!$C$18=9),U75,IF(AND('Tool interface'!$C$19=2,'Tool interface'!$C$18=10),T75,IF(AND('Tool interface'!$C$19=1,'Tool interface'!$C$18=1),'CBA - BIM level 1'!AD75,IF(AND('Tool interface'!$C$19=1,'Tool interface'!$C$18=2),'CBA - BIM level 1'!AC75,IF(AND('Tool interface'!$C$19=1,'Tool interface'!$C$18=3),'CBA - BIM level 1'!AB75,IF(AND('Tool interface'!$C$19=1,'Tool interface'!$C$18=4),'CBA - BIM level 1'!AA75,IF(AND('Tool interface'!$C$19=1,'Tool interface'!$C$18=5),'CBA - BIM level 1'!Z75,IF(AND('Tool interface'!$C$19=1,'Tool interface'!$C$18=6),Y75,IF(AND('Tool interface'!$C$19=1,'Tool interface'!$C$18=7),X75,IF(AND('Tool interface'!$C$19=1,'Tool interface'!$C$18=8),W75,IF(AND('Tool interface'!$C$19=1,'Tool interface'!$C$18=9),V75,IF(AND('Tool interface'!$C$19=1,'Tool interface'!$C$18=10),U75,))))))))))))))))))))))))))))))))))))))))))))))))))</f>
        <v>0</v>
      </c>
      <c r="R76" s="262">
        <f>+IF(AND('Tool interface'!$C$19=5,'Tool interface'!$C$18=1),'CBA - BIM level 1'!AA75,IF(AND('Tool interface'!$C$19=5,'Tool interface'!$C$18=2),'CBA - BIM level 1'!Z75,IF(AND('Tool interface'!$C$19=5,'Tool interface'!$C$18=3),Y75,IF(AND('Tool interface'!$C$19=5,'Tool interface'!$C$18=4),X75,IF(AND('Tool interface'!$C$19=5,'Tool interface'!$C$18=5),W75,IF(AND('Tool interface'!$C$19=5,'Tool interface'!$C$18=6),V75,IF(AND('Tool interface'!$C$19=5,'Tool interface'!$C$18=7),U75,IF(AND('Tool interface'!$C$19=5,'Tool interface'!$C$18=8),T75,IF(AND('Tool interface'!$C$19=5,'Tool interface'!$C$18=9),S75,IF(AND('Tool interface'!$C$19=5,'Tool interface'!$C$18=10),R75,IF(AND('Tool interface'!$C$19=4,'Tool interface'!$C$18=1),'CBA - BIM level 1'!AB75,IF(AND('Tool interface'!$C$19=4,'Tool interface'!$C$18=2),'CBA - BIM level 1'!AA75,IF(AND('Tool interface'!$C$19=4,'Tool interface'!$C$18=3),'CBA - BIM level 1'!Z75,IF(AND('Tool interface'!$C$19=4,'Tool interface'!$C$18=4),Y75,IF(AND('Tool interface'!$C$19=4,'Tool interface'!$C$18=5),X75,IF(AND('Tool interface'!$C$19=4,'Tool interface'!$C$18=6),W75,IF(AND('Tool interface'!$C$19=4,'Tool interface'!$C$18=7),V75,IF(AND('Tool interface'!$C$19=4,'Tool interface'!$C$18=8),U75,IF(AND('Tool interface'!$C$19=4,'Tool interface'!$C$18=9),T75,IF(AND('Tool interface'!$C$19=4,'Tool interface'!$C$18=10),S75,IF(AND('Tool interface'!$C$19=3,'Tool interface'!$C$18=1),'CBA - BIM level 1'!AC75,IF(AND('Tool interface'!$C$19=3,'Tool interface'!$C$18=2),'CBA - BIM level 1'!AB75,IF(AND('Tool interface'!$C$19=3,'Tool interface'!$C$18=3),'CBA - BIM level 1'!AA75,IF(AND('Tool interface'!$C$19=3,'Tool interface'!$C$18=4),'CBA - BIM level 1'!Z75,IF(AND('Tool interface'!$C$19=3,'Tool interface'!$C$18=5),Y75,IF(AND('Tool interface'!$C$19=3,'Tool interface'!$C$18=6),X75,IF(AND('Tool interface'!$C$19=3,'Tool interface'!$C$18=7),W75,IF(AND('Tool interface'!$C$19=3,'Tool interface'!$C$18=8),V75,IF(AND('Tool interface'!$C$19=3,'Tool interface'!$C$18=9),U75,IF(AND('Tool interface'!$C$19=3,'Tool interface'!$C$18=10),T75,IF(AND('Tool interface'!$C$19=2,'Tool interface'!$C$18=1),'CBA - BIM level 1'!AD75,IF(AND('Tool interface'!$C$19=2,'Tool interface'!$C$18=2),'CBA - BIM level 1'!AC75,IF(AND('Tool interface'!$C$19=2,'Tool interface'!$C$18=3),'CBA - BIM level 1'!AB75,IF(AND('Tool interface'!$C$19=2,'Tool interface'!$C$18=4),'CBA - BIM level 1'!AA75,IF(AND('Tool interface'!$C$19=2,'Tool interface'!$C$18=5),'CBA - BIM level 1'!Z75,IF(AND('Tool interface'!$C$19=2,'Tool interface'!$C$18=6),Y75,IF(AND('Tool interface'!$C$19=2,'Tool interface'!$C$18=7),X75,IF(AND('Tool interface'!$C$19=2,'Tool interface'!$C$18=8),W75,IF(AND('Tool interface'!$C$19=2,'Tool interface'!$C$18=9),V75,IF(AND('Tool interface'!$C$19=2,'Tool interface'!$C$18=10),U75,IF(AND('Tool interface'!$C$19=1,'Tool interface'!$C$18=1),'CBA - BIM level 1'!AE75,IF(AND('Tool interface'!$C$19=1,'Tool interface'!$C$18=2),'CBA - BIM level 1'!AD75,IF(AND('Tool interface'!$C$19=1,'Tool interface'!$C$18=3),'CBA - BIM level 1'!AC75,IF(AND('Tool interface'!$C$19=1,'Tool interface'!$C$18=4),'CBA - BIM level 1'!AB75,IF(AND('Tool interface'!$C$19=1,'Tool interface'!$C$18=5),'CBA - BIM level 1'!AA75,IF(AND('Tool interface'!$C$19=1,'Tool interface'!$C$18=6),Z75,IF(AND('Tool interface'!$C$19=1,'Tool interface'!$C$18=7),Y75,IF(AND('Tool interface'!$C$19=1,'Tool interface'!$C$18=8),X75,IF(AND('Tool interface'!$C$19=1,'Tool interface'!$C$18=9),W75,IF(AND('Tool interface'!$C$19=1,'Tool interface'!$C$18=10),V75,))))))))))))))))))))))))))))))))))))))))))))))))))</f>
        <v>0</v>
      </c>
      <c r="S76" s="262">
        <f>+IF(AND('Tool interface'!$C$19=5,'Tool interface'!$C$18=1),'CBA - BIM level 1'!AB75,IF(AND('Tool interface'!$C$19=5,'Tool interface'!$C$18=2),'CBA - BIM level 1'!AA75,IF(AND('Tool interface'!$C$19=5,'Tool interface'!$C$18=3),Z75,IF(AND('Tool interface'!$C$19=5,'Tool interface'!$C$18=4),Y75,IF(AND('Tool interface'!$C$19=5,'Tool interface'!$C$18=5),X75,IF(AND('Tool interface'!$C$19=5,'Tool interface'!$C$18=6),W75,IF(AND('Tool interface'!$C$19=5,'Tool interface'!$C$18=7),V75,IF(AND('Tool interface'!$C$19=5,'Tool interface'!$C$18=8),U75,IF(AND('Tool interface'!$C$19=5,'Tool interface'!$C$18=9),T75,IF(AND('Tool interface'!$C$19=5,'Tool interface'!$C$18=10),S75,IF(AND('Tool interface'!$C$19=4,'Tool interface'!$C$18=1),'CBA - BIM level 1'!AC75,IF(AND('Tool interface'!$C$19=4,'Tool interface'!$C$18=2),'CBA - BIM level 1'!AB75,IF(AND('Tool interface'!$C$19=4,'Tool interface'!$C$18=3),'CBA - BIM level 1'!AA75,IF(AND('Tool interface'!$C$19=4,'Tool interface'!$C$18=4),Z75,IF(AND('Tool interface'!$C$19=4,'Tool interface'!$C$18=5),Y75,IF(AND('Tool interface'!$C$19=4,'Tool interface'!$C$18=6),X75,IF(AND('Tool interface'!$C$19=4,'Tool interface'!$C$18=7),W75,IF(AND('Tool interface'!$C$19=4,'Tool interface'!$C$18=8),V75,IF(AND('Tool interface'!$C$19=4,'Tool interface'!$C$18=9),U75,IF(AND('Tool interface'!$C$19=4,'Tool interface'!$C$18=10),T75,IF(AND('Tool interface'!$C$19=3,'Tool interface'!$C$18=1),'CBA - BIM level 1'!AD75,IF(AND('Tool interface'!$C$19=3,'Tool interface'!$C$18=2),'CBA - BIM level 1'!AC75,IF(AND('Tool interface'!$C$19=3,'Tool interface'!$C$18=3),'CBA - BIM level 1'!AB75,IF(AND('Tool interface'!$C$19=3,'Tool interface'!$C$18=4),'CBA - BIM level 1'!AA75,IF(AND('Tool interface'!$C$19=3,'Tool interface'!$C$18=5),Z75,IF(AND('Tool interface'!$C$19=3,'Tool interface'!$C$18=6),Y75,IF(AND('Tool interface'!$C$19=3,'Tool interface'!$C$18=7),X75,IF(AND('Tool interface'!$C$19=3,'Tool interface'!$C$18=8),W75,IF(AND('Tool interface'!$C$19=3,'Tool interface'!$C$18=9),V75,IF(AND('Tool interface'!$C$19=3,'Tool interface'!$C$18=10),U75,IF(AND('Tool interface'!$C$19=2,'Tool interface'!$C$18=1),'CBA - BIM level 1'!AE75,IF(AND('Tool interface'!$C$19=2,'Tool interface'!$C$18=2),'CBA - BIM level 1'!AD75,IF(AND('Tool interface'!$C$19=2,'Tool interface'!$C$18=3),'CBA - BIM level 1'!AC75,IF(AND('Tool interface'!$C$19=2,'Tool interface'!$C$18=4),'CBA - BIM level 1'!AB75,IF(AND('Tool interface'!$C$19=2,'Tool interface'!$C$18=5),'CBA - BIM level 1'!AA75,IF(AND('Tool interface'!$C$19=2,'Tool interface'!$C$18=6),Z75,IF(AND('Tool interface'!$C$19=2,'Tool interface'!$C$18=7),Y75,IF(AND('Tool interface'!$C$19=2,'Tool interface'!$C$18=8),X75,IF(AND('Tool interface'!$C$19=2,'Tool interface'!$C$18=9),W75,IF(AND('Tool interface'!$C$19=2,'Tool interface'!$C$18=10),V75,IF(AND('Tool interface'!$C$19=1,'Tool interface'!$C$18=1),'CBA - BIM level 1'!AF75,IF(AND('Tool interface'!$C$19=1,'Tool interface'!$C$18=2),'CBA - BIM level 1'!AE75,IF(AND('Tool interface'!$C$19=1,'Tool interface'!$C$18=3),'CBA - BIM level 1'!AD75,IF(AND('Tool interface'!$C$19=1,'Tool interface'!$C$18=4),'CBA - BIM level 1'!AC75,IF(AND('Tool interface'!$C$19=1,'Tool interface'!$C$18=5),'CBA - BIM level 1'!AB75,IF(AND('Tool interface'!$C$19=1,'Tool interface'!$C$18=6),AA75,IF(AND('Tool interface'!$C$19=1,'Tool interface'!$C$18=7),Z75,IF(AND('Tool interface'!$C$19=1,'Tool interface'!$C$18=8),Y75,IF(AND('Tool interface'!$C$19=1,'Tool interface'!$C$18=9),X75,IF(AND('Tool interface'!$C$19=1,'Tool interface'!$C$18=10),W75,))))))))))))))))))))))))))))))))))))))))))))))))))</f>
        <v>0</v>
      </c>
      <c r="T76" s="262">
        <f>+IF(AND('Tool interface'!$C$19=5,'Tool interface'!$C$18=1),'CBA - BIM level 1'!AC75,IF(AND('Tool interface'!$C$19=5,'Tool interface'!$C$18=2),'CBA - BIM level 1'!AB75,IF(AND('Tool interface'!$C$19=5,'Tool interface'!$C$18=3),AA75,IF(AND('Tool interface'!$C$19=5,'Tool interface'!$C$18=4),Z75,IF(AND('Tool interface'!$C$19=5,'Tool interface'!$C$18=5),Y75,IF(AND('Tool interface'!$C$19=5,'Tool interface'!$C$18=6),X75,IF(AND('Tool interface'!$C$19=5,'Tool interface'!$C$18=7),W75,IF(AND('Tool interface'!$C$19=5,'Tool interface'!$C$18=8),V75,IF(AND('Tool interface'!$C$19=5,'Tool interface'!$C$18=9),U75,IF(AND('Tool interface'!$C$19=5,'Tool interface'!$C$18=10),T75,IF(AND('Tool interface'!$C$19=4,'Tool interface'!$C$18=1),'CBA - BIM level 1'!AD75,IF(AND('Tool interface'!$C$19=4,'Tool interface'!$C$18=2),'CBA - BIM level 1'!AC75,IF(AND('Tool interface'!$C$19=4,'Tool interface'!$C$18=3),'CBA - BIM level 1'!AB75,IF(AND('Tool interface'!$C$19=4,'Tool interface'!$C$18=4),AA75,IF(AND('Tool interface'!$C$19=4,'Tool interface'!$C$18=5),Z75,IF(AND('Tool interface'!$C$19=4,'Tool interface'!$C$18=6),Y75,IF(AND('Tool interface'!$C$19=4,'Tool interface'!$C$18=7),X75,IF(AND('Tool interface'!$C$19=4,'Tool interface'!$C$18=8),W75,IF(AND('Tool interface'!$C$19=4,'Tool interface'!$C$18=9),V75,IF(AND('Tool interface'!$C$19=4,'Tool interface'!$C$18=10),U75,IF(AND('Tool interface'!$C$19=3,'Tool interface'!$C$18=1),'CBA - BIM level 1'!AE75,IF(AND('Tool interface'!$C$19=3,'Tool interface'!$C$18=2),'CBA - BIM level 1'!AD75,IF(AND('Tool interface'!$C$19=3,'Tool interface'!$C$18=3),'CBA - BIM level 1'!AC75,IF(AND('Tool interface'!$C$19=3,'Tool interface'!$C$18=4),'CBA - BIM level 1'!AB75,IF(AND('Tool interface'!$C$19=3,'Tool interface'!$C$18=5),AA75,IF(AND('Tool interface'!$C$19=3,'Tool interface'!$C$18=6),Z75,IF(AND('Tool interface'!$C$19=3,'Tool interface'!$C$18=7),Y75,IF(AND('Tool interface'!$C$19=3,'Tool interface'!$C$18=8),X75,IF(AND('Tool interface'!$C$19=3,'Tool interface'!$C$18=9),W75,IF(AND('Tool interface'!$C$19=3,'Tool interface'!$C$18=10),V75,IF(AND('Tool interface'!$C$19=2,'Tool interface'!$C$18=1),'CBA - BIM level 1'!AF75,IF(AND('Tool interface'!$C$19=2,'Tool interface'!$C$18=2),'CBA - BIM level 1'!AE75,IF(AND('Tool interface'!$C$19=2,'Tool interface'!$C$18=3),'CBA - BIM level 1'!AD75,IF(AND('Tool interface'!$C$19=2,'Tool interface'!$C$18=4),'CBA - BIM level 1'!AC75,IF(AND('Tool interface'!$C$19=2,'Tool interface'!$C$18=5),'CBA - BIM level 1'!AB75,IF(AND('Tool interface'!$C$19=2,'Tool interface'!$C$18=6),AA75,IF(AND('Tool interface'!$C$19=2,'Tool interface'!$C$18=7),Z75,IF(AND('Tool interface'!$C$19=2,'Tool interface'!$C$18=8),Y75,IF(AND('Tool interface'!$C$19=2,'Tool interface'!$C$18=9),X75,IF(AND('Tool interface'!$C$19=2,'Tool interface'!$C$18=10),W75,IF(AND('Tool interface'!$C$19=1,'Tool interface'!$C$18=1),'CBA - BIM level 1'!AG75,IF(AND('Tool interface'!$C$19=1,'Tool interface'!$C$18=2),'CBA - BIM level 1'!AF75,IF(AND('Tool interface'!$C$19=1,'Tool interface'!$C$18=3),'CBA - BIM level 1'!AE75,IF(AND('Tool interface'!$C$19=1,'Tool interface'!$C$18=4),'CBA - BIM level 1'!AD75,IF(AND('Tool interface'!$C$19=1,'Tool interface'!$C$18=5),'CBA - BIM level 1'!AC75,IF(AND('Tool interface'!$C$19=1,'Tool interface'!$C$18=6),AB75,IF(AND('Tool interface'!$C$19=1,'Tool interface'!$C$18=7),AA75,IF(AND('Tool interface'!$C$19=1,'Tool interface'!$C$18=8),Z75,IF(AND('Tool interface'!$C$19=1,'Tool interface'!$C$18=9),Y75,IF(AND('Tool interface'!$C$19=1,'Tool interface'!$C$18=10),X75,))))))))))))))))))))))))))))))))))))))))))))))))))</f>
        <v>0</v>
      </c>
      <c r="U76" s="262">
        <f>+IF(AND('Tool interface'!$C$19=5,'Tool interface'!$C$18=1),'CBA - BIM level 1'!AD75,IF(AND('Tool interface'!$C$19=5,'Tool interface'!$C$18=2),'CBA - BIM level 1'!AC75,IF(AND('Tool interface'!$C$19=5,'Tool interface'!$C$18=3),AB75,IF(AND('Tool interface'!$C$19=5,'Tool interface'!$C$18=4),AA75,IF(AND('Tool interface'!$C$19=5,'Tool interface'!$C$18=5),Z75,IF(AND('Tool interface'!$C$19=5,'Tool interface'!$C$18=6),Y75,IF(AND('Tool interface'!$C$19=5,'Tool interface'!$C$18=7),X75,IF(AND('Tool interface'!$C$19=5,'Tool interface'!$C$18=8),W75,IF(AND('Tool interface'!$C$19=5,'Tool interface'!$C$18=9),V75,IF(AND('Tool interface'!$C$19=5,'Tool interface'!$C$18=10),U75,IF(AND('Tool interface'!$C$19=4,'Tool interface'!$C$18=1),'CBA - BIM level 1'!AE75,IF(AND('Tool interface'!$C$19=4,'Tool interface'!$C$18=2),'CBA - BIM level 1'!AD75,IF(AND('Tool interface'!$C$19=4,'Tool interface'!$C$18=3),'CBA - BIM level 1'!AC75,IF(AND('Tool interface'!$C$19=4,'Tool interface'!$C$18=4),AB75,IF(AND('Tool interface'!$C$19=4,'Tool interface'!$C$18=5),AA75,IF(AND('Tool interface'!$C$19=4,'Tool interface'!$C$18=6),Z75,IF(AND('Tool interface'!$C$19=4,'Tool interface'!$C$18=7),Y75,IF(AND('Tool interface'!$C$19=4,'Tool interface'!$C$18=8),X75,IF(AND('Tool interface'!$C$19=4,'Tool interface'!$C$18=9),W75,IF(AND('Tool interface'!$C$19=4,'Tool interface'!$C$18=10),V75,IF(AND('Tool interface'!$C$19=3,'Tool interface'!$C$18=1),'CBA - BIM level 1'!AF75,IF(AND('Tool interface'!$C$19=3,'Tool interface'!$C$18=2),'CBA - BIM level 1'!AE75,IF(AND('Tool interface'!$C$19=3,'Tool interface'!$C$18=3),'CBA - BIM level 1'!AD75,IF(AND('Tool interface'!$C$19=3,'Tool interface'!$C$18=4),'CBA - BIM level 1'!AC75,IF(AND('Tool interface'!$C$19=3,'Tool interface'!$C$18=5),AB75,IF(AND('Tool interface'!$C$19=3,'Tool interface'!$C$18=6),AA75,IF(AND('Tool interface'!$C$19=3,'Tool interface'!$C$18=7),Z75,IF(AND('Tool interface'!$C$19=3,'Tool interface'!$C$18=8),Y75,IF(AND('Tool interface'!$C$19=3,'Tool interface'!$C$18=9),X75,IF(AND('Tool interface'!$C$19=3,'Tool interface'!$C$18=10),W75,IF(AND('Tool interface'!$C$19=2,'Tool interface'!$C$18=1),'CBA - BIM level 1'!AG75,IF(AND('Tool interface'!$C$19=2,'Tool interface'!$C$18=2),'CBA - BIM level 1'!AF75,IF(AND('Tool interface'!$C$19=2,'Tool interface'!$C$18=3),'CBA - BIM level 1'!AE75,IF(AND('Tool interface'!$C$19=2,'Tool interface'!$C$18=4),'CBA - BIM level 1'!AD75,IF(AND('Tool interface'!$C$19=2,'Tool interface'!$C$18=5),'CBA - BIM level 1'!AC75,IF(AND('Tool interface'!$C$19=2,'Tool interface'!$C$18=6),AB75,IF(AND('Tool interface'!$C$19=2,'Tool interface'!$C$18=7),AA75,IF(AND('Tool interface'!$C$19=2,'Tool interface'!$C$18=8),Z75,IF(AND('Tool interface'!$C$19=2,'Tool interface'!$C$18=9),Y75,IF(AND('Tool interface'!$C$19=2,'Tool interface'!$C$18=10),X75,IF(AND('Tool interface'!$C$19=1,'Tool interface'!$C$18=1),'CBA - BIM level 1'!AH75,IF(AND('Tool interface'!$C$19=1,'Tool interface'!$C$18=2),'CBA - BIM level 1'!AG75,IF(AND('Tool interface'!$C$19=1,'Tool interface'!$C$18=3),'CBA - BIM level 1'!AF75,IF(AND('Tool interface'!$C$19=1,'Tool interface'!$C$18=4),'CBA - BIM level 1'!AE75,IF(AND('Tool interface'!$C$19=1,'Tool interface'!$C$18=5),'CBA - BIM level 1'!AD75,IF(AND('Tool interface'!$C$19=1,'Tool interface'!$C$18=6),AC75,IF(AND('Tool interface'!$C$19=1,'Tool interface'!$C$18=7),AB75,IF(AND('Tool interface'!$C$19=1,'Tool interface'!$C$18=8),AA75,IF(AND('Tool interface'!$C$19=1,'Tool interface'!$C$18=9),Z75,IF(AND('Tool interface'!$C$19=1,'Tool interface'!$C$18=10),Y75,))))))))))))))))))))))))))))))))))))))))))))))))))</f>
        <v>0</v>
      </c>
      <c r="V76" s="262">
        <f>+IF(AND('Tool interface'!$C$19=5,'Tool interface'!$C$18=1),'CBA - BIM level 1'!AE75,IF(AND('Tool interface'!$C$19=5,'Tool interface'!$C$18=2),'CBA - BIM level 1'!AD75,IF(AND('Tool interface'!$C$19=5,'Tool interface'!$C$18=3),AC75,IF(AND('Tool interface'!$C$19=5,'Tool interface'!$C$18=4),AB75,IF(AND('Tool interface'!$C$19=5,'Tool interface'!$C$18=5),AA75,IF(AND('Tool interface'!$C$19=5,'Tool interface'!$C$18=6),Z75,IF(AND('Tool interface'!$C$19=5,'Tool interface'!$C$18=7),Y75,IF(AND('Tool interface'!$C$19=5,'Tool interface'!$C$18=8),X75,IF(AND('Tool interface'!$C$19=5,'Tool interface'!$C$18=9),W75,IF(AND('Tool interface'!$C$19=5,'Tool interface'!$C$18=10),V75,IF(AND('Tool interface'!$C$19=4,'Tool interface'!$C$18=1),'CBA - BIM level 1'!AF75,IF(AND('Tool interface'!$C$19=4,'Tool interface'!$C$18=2),'CBA - BIM level 1'!AE75,IF(AND('Tool interface'!$C$19=4,'Tool interface'!$C$18=3),'CBA - BIM level 1'!AD75,IF(AND('Tool interface'!$C$19=4,'Tool interface'!$C$18=4),AC75,IF(AND('Tool interface'!$C$19=4,'Tool interface'!$C$18=5),AB75,IF(AND('Tool interface'!$C$19=4,'Tool interface'!$C$18=6),AA75,IF(AND('Tool interface'!$C$19=4,'Tool interface'!$C$18=7),Z75,IF(AND('Tool interface'!$C$19=4,'Tool interface'!$C$18=8),Y75,IF(AND('Tool interface'!$C$19=4,'Tool interface'!$C$18=9),X75,IF(AND('Tool interface'!$C$19=4,'Tool interface'!$C$18=10),W75,IF(AND('Tool interface'!$C$19=3,'Tool interface'!$C$18=1),'CBA - BIM level 1'!AG75,IF(AND('Tool interface'!$C$19=3,'Tool interface'!$C$18=2),'CBA - BIM level 1'!AF75,IF(AND('Tool interface'!$C$19=3,'Tool interface'!$C$18=3),'CBA - BIM level 1'!AE75,IF(AND('Tool interface'!$C$19=3,'Tool interface'!$C$18=4),'CBA - BIM level 1'!AD75,IF(AND('Tool interface'!$C$19=3,'Tool interface'!$C$18=5),AC75,IF(AND('Tool interface'!$C$19=3,'Tool interface'!$C$18=6),AB75,IF(AND('Tool interface'!$C$19=3,'Tool interface'!$C$18=7),AA75,IF(AND('Tool interface'!$C$19=3,'Tool interface'!$C$18=8),Z75,IF(AND('Tool interface'!$C$19=3,'Tool interface'!$C$18=9),Y75,IF(AND('Tool interface'!$C$19=3,'Tool interface'!$C$18=10),X75,IF(AND('Tool interface'!$C$19=2,'Tool interface'!$C$18=1),'CBA - BIM level 1'!AH75,IF(AND('Tool interface'!$C$19=2,'Tool interface'!$C$18=2),'CBA - BIM level 1'!AG75,IF(AND('Tool interface'!$C$19=2,'Tool interface'!$C$18=3),'CBA - BIM level 1'!AF75,IF(AND('Tool interface'!$C$19=2,'Tool interface'!$C$18=4),'CBA - BIM level 1'!AE75,IF(AND('Tool interface'!$C$19=2,'Tool interface'!$C$18=5),'CBA - BIM level 1'!AD75,IF(AND('Tool interface'!$C$19=2,'Tool interface'!$C$18=6),AC75,IF(AND('Tool interface'!$C$19=2,'Tool interface'!$C$18=7),AB75,IF(AND('Tool interface'!$C$19=2,'Tool interface'!$C$18=8),AA75,IF(AND('Tool interface'!$C$19=2,'Tool interface'!$C$18=9),Z75,IF(AND('Tool interface'!$C$19=2,'Tool interface'!$C$18=10),Y75,IF(AND('Tool interface'!$C$19=1,'Tool interface'!$C$18=1),'CBA - BIM level 1'!AI75,IF(AND('Tool interface'!$C$19=1,'Tool interface'!$C$18=2),'CBA - BIM level 1'!AH75,IF(AND('Tool interface'!$C$19=1,'Tool interface'!$C$18=3),'CBA - BIM level 1'!AG75,IF(AND('Tool interface'!$C$19=1,'Tool interface'!$C$18=4),'CBA - BIM level 1'!AF75,IF(AND('Tool interface'!$C$19=1,'Tool interface'!$C$18=5),'CBA - BIM level 1'!AE75,IF(AND('Tool interface'!$C$19=1,'Tool interface'!$C$18=6),AD75,IF(AND('Tool interface'!$C$19=1,'Tool interface'!$C$18=7),AC75,IF(AND('Tool interface'!$C$19=1,'Tool interface'!$C$18=8),AB75,IF(AND('Tool interface'!$C$19=1,'Tool interface'!$C$18=9),AA75,IF(AND('Tool interface'!$C$19=1,'Tool interface'!$C$18=10),Z75,))))))))))))))))))))))))))))))))))))))))))))))))))</f>
        <v>0</v>
      </c>
      <c r="W76" s="262">
        <f>+IF(AND('Tool interface'!$C$19=5,'Tool interface'!$C$18=1),'CBA - BIM level 1'!AF75,IF(AND('Tool interface'!$C$19=5,'Tool interface'!$C$18=2),'CBA - BIM level 1'!AE75,IF(AND('Tool interface'!$C$19=5,'Tool interface'!$C$18=3),AD75,IF(AND('Tool interface'!$C$19=5,'Tool interface'!$C$18=4),AC75,IF(AND('Tool interface'!$C$19=5,'Tool interface'!$C$18=5),AB75,IF(AND('Tool interface'!$C$19=5,'Tool interface'!$C$18=6),AA75,IF(AND('Tool interface'!$C$19=5,'Tool interface'!$C$18=7),Z75,IF(AND('Tool interface'!$C$19=5,'Tool interface'!$C$18=8),Y75,IF(AND('Tool interface'!$C$19=5,'Tool interface'!$C$18=9),X75,IF(AND('Tool interface'!$C$19=5,'Tool interface'!$C$18=10),W75,IF(AND('Tool interface'!$C$19=4,'Tool interface'!$C$18=1),'CBA - BIM level 1'!AG75,IF(AND('Tool interface'!$C$19=4,'Tool interface'!$C$18=2),'CBA - BIM level 1'!AF75,IF(AND('Tool interface'!$C$19=4,'Tool interface'!$C$18=3),'CBA - BIM level 1'!AE75,IF(AND('Tool interface'!$C$19=4,'Tool interface'!$C$18=4),AD75,IF(AND('Tool interface'!$C$19=4,'Tool interface'!$C$18=5),AC75,IF(AND('Tool interface'!$C$19=4,'Tool interface'!$C$18=6),AB75,IF(AND('Tool interface'!$C$19=4,'Tool interface'!$C$18=7),AA75,IF(AND('Tool interface'!$C$19=4,'Tool interface'!$C$18=8),Z75,IF(AND('Tool interface'!$C$19=4,'Tool interface'!$C$18=9),Y75,IF(AND('Tool interface'!$C$19=4,'Tool interface'!$C$18=10),X75,IF(AND('Tool interface'!$C$19=3,'Tool interface'!$C$18=1),'CBA - BIM level 1'!AH75,IF(AND('Tool interface'!$C$19=3,'Tool interface'!$C$18=2),'CBA - BIM level 1'!AG75,IF(AND('Tool interface'!$C$19=3,'Tool interface'!$C$18=3),'CBA - BIM level 1'!AF75,IF(AND('Tool interface'!$C$19=3,'Tool interface'!$C$18=4),'CBA - BIM level 1'!AE75,IF(AND('Tool interface'!$C$19=3,'Tool interface'!$C$18=5),AD75,IF(AND('Tool interface'!$C$19=3,'Tool interface'!$C$18=6),AC75,IF(AND('Tool interface'!$C$19=3,'Tool interface'!$C$18=7),AB75,IF(AND('Tool interface'!$C$19=3,'Tool interface'!$C$18=8),AA75,IF(AND('Tool interface'!$C$19=3,'Tool interface'!$C$18=9),Z75,IF(AND('Tool interface'!$C$19=3,'Tool interface'!$C$18=10),Y75,IF(AND('Tool interface'!$C$19=2,'Tool interface'!$C$18=1),'CBA - BIM level 1'!AI75,IF(AND('Tool interface'!$C$19=2,'Tool interface'!$C$18=2),'CBA - BIM level 1'!AH75,IF(AND('Tool interface'!$C$19=2,'Tool interface'!$C$18=3),'CBA - BIM level 1'!AG75,IF(AND('Tool interface'!$C$19=2,'Tool interface'!$C$18=4),'CBA - BIM level 1'!AF75,IF(AND('Tool interface'!$C$19=2,'Tool interface'!$C$18=5),'CBA - BIM level 1'!AE75,IF(AND('Tool interface'!$C$19=2,'Tool interface'!$C$18=6),AD75,IF(AND('Tool interface'!$C$19=2,'Tool interface'!$C$18=7),AC75,IF(AND('Tool interface'!$C$19=2,'Tool interface'!$C$18=8),AB75,IF(AND('Tool interface'!$C$19=2,'Tool interface'!$C$18=9),AA75,IF(AND('Tool interface'!$C$19=2,'Tool interface'!$C$18=10),Z75,IF(AND('Tool interface'!$C$19=1,'Tool interface'!$C$18=1),'CBA - BIM level 1'!AJ75,IF(AND('Tool interface'!$C$19=1,'Tool interface'!$C$18=2),'CBA - BIM level 1'!AI75,IF(AND('Tool interface'!$C$19=1,'Tool interface'!$C$18=3),'CBA - BIM level 1'!AH75,IF(AND('Tool interface'!$C$19=1,'Tool interface'!$C$18=4),'CBA - BIM level 1'!AG75,IF(AND('Tool interface'!$C$19=1,'Tool interface'!$C$18=5),'CBA - BIM level 1'!AF75,IF(AND('Tool interface'!$C$19=1,'Tool interface'!$C$18=6),AE75,IF(AND('Tool interface'!$C$19=1,'Tool interface'!$C$18=7),AD75,IF(AND('Tool interface'!$C$19=1,'Tool interface'!$C$18=8),AC75,IF(AND('Tool interface'!$C$19=1,'Tool interface'!$C$18=9),AB75,IF(AND('Tool interface'!$C$19=1,'Tool interface'!$C$18=10),AA75,))))))))))))))))))))))))))))))))))))))))))))))))))</f>
        <v>0</v>
      </c>
      <c r="X76" s="262">
        <f>+IF(AND('Tool interface'!$C$19=5,'Tool interface'!$C$18=1),'CBA - BIM level 1'!AG75,IF(AND('Tool interface'!$C$19=5,'Tool interface'!$C$18=2),'CBA - BIM level 1'!AF75,IF(AND('Tool interface'!$C$19=5,'Tool interface'!$C$18=3),AE75,IF(AND('Tool interface'!$C$19=5,'Tool interface'!$C$18=4),AD75,IF(AND('Tool interface'!$C$19=5,'Tool interface'!$C$18=5),AC75,IF(AND('Tool interface'!$C$19=5,'Tool interface'!$C$18=6),AB75,IF(AND('Tool interface'!$C$19=5,'Tool interface'!$C$18=7),AA75,IF(AND('Tool interface'!$C$19=5,'Tool interface'!$C$18=8),Z75,IF(AND('Tool interface'!$C$19=5,'Tool interface'!$C$18=9),Y75,IF(AND('Tool interface'!$C$19=5,'Tool interface'!$C$18=10),X75,IF(AND('Tool interface'!$C$19=4,'Tool interface'!$C$18=1),'CBA - BIM level 1'!AH75,IF(AND('Tool interface'!$C$19=4,'Tool interface'!$C$18=2),'CBA - BIM level 1'!AG75,IF(AND('Tool interface'!$C$19=4,'Tool interface'!$C$18=3),'CBA - BIM level 1'!AF75,IF(AND('Tool interface'!$C$19=4,'Tool interface'!$C$18=4),AE75,IF(AND('Tool interface'!$C$19=4,'Tool interface'!$C$18=5),AD75,IF(AND('Tool interface'!$C$19=4,'Tool interface'!$C$18=6),AC75,IF(AND('Tool interface'!$C$19=4,'Tool interface'!$C$18=7),AB75,IF(AND('Tool interface'!$C$19=4,'Tool interface'!$C$18=8),AA75,IF(AND('Tool interface'!$C$19=4,'Tool interface'!$C$18=9),Z75,IF(AND('Tool interface'!$C$19=4,'Tool interface'!$C$18=10),Y75,IF(AND('Tool interface'!$C$19=3,'Tool interface'!$C$18=1),'CBA - BIM level 1'!AI75,IF(AND('Tool interface'!$C$19=3,'Tool interface'!$C$18=2),'CBA - BIM level 1'!AH75,IF(AND('Tool interface'!$C$19=3,'Tool interface'!$C$18=3),'CBA - BIM level 1'!AG75,IF(AND('Tool interface'!$C$19=3,'Tool interface'!$C$18=4),'CBA - BIM level 1'!AF75,IF(AND('Tool interface'!$C$19=3,'Tool interface'!$C$18=5),AE75,IF(AND('Tool interface'!$C$19=3,'Tool interface'!$C$18=6),AD75,IF(AND('Tool interface'!$C$19=3,'Tool interface'!$C$18=7),AC75,IF(AND('Tool interface'!$C$19=3,'Tool interface'!$C$18=8),AB75,IF(AND('Tool interface'!$C$19=3,'Tool interface'!$C$18=9),AA75,IF(AND('Tool interface'!$C$19=3,'Tool interface'!$C$18=10),Z75,IF(AND('Tool interface'!$C$19=2,'Tool interface'!$C$18=1),'CBA - BIM level 1'!AJ75,IF(AND('Tool interface'!$C$19=2,'Tool interface'!$C$18=2),'CBA - BIM level 1'!AI75,IF(AND('Tool interface'!$C$19=2,'Tool interface'!$C$18=3),'CBA - BIM level 1'!AH75,IF(AND('Tool interface'!$C$19=2,'Tool interface'!$C$18=4),'CBA - BIM level 1'!AG75,IF(AND('Tool interface'!$C$19=2,'Tool interface'!$C$18=5),'CBA - BIM level 1'!AF75,IF(AND('Tool interface'!$C$19=2,'Tool interface'!$C$18=6),AE75,IF(AND('Tool interface'!$C$19=2,'Tool interface'!$C$18=7),AD75,IF(AND('Tool interface'!$C$19=2,'Tool interface'!$C$18=8),AC75,IF(AND('Tool interface'!$C$19=2,'Tool interface'!$C$18=9),AB75,IF(AND('Tool interface'!$C$19=2,'Tool interface'!$C$18=10),AA75,IF(AND('Tool interface'!$C$19=1,'Tool interface'!$C$18=1),'CBA - BIM level 1'!AK75,IF(AND('Tool interface'!$C$19=1,'Tool interface'!$C$18=2),'CBA - BIM level 1'!AJ75,IF(AND('Tool interface'!$C$19=1,'Tool interface'!$C$18=3),'CBA - BIM level 1'!AI75,IF(AND('Tool interface'!$C$19=1,'Tool interface'!$C$18=4),'CBA - BIM level 1'!AH75,IF(AND('Tool interface'!$C$19=1,'Tool interface'!$C$18=5),'CBA - BIM level 1'!AG75,IF(AND('Tool interface'!$C$19=1,'Tool interface'!$C$18=6),AF75,IF(AND('Tool interface'!$C$19=1,'Tool interface'!$C$18=7),AE75,IF(AND('Tool interface'!$C$19=1,'Tool interface'!$C$18=8),AD75,IF(AND('Tool interface'!$C$19=1,'Tool interface'!$C$18=9),AC75,IF(AND('Tool interface'!$C$19=1,'Tool interface'!$C$18=10),AB75,))))))))))))))))))))))))))))))))))))))))))))))))))</f>
        <v>0</v>
      </c>
      <c r="Y76" s="262">
        <f>+IF(AND('Tool interface'!$C$19=5,'Tool interface'!$C$18=1),'CBA - BIM level 1'!AH75,IF(AND('Tool interface'!$C$19=5,'Tool interface'!$C$18=2),'CBA - BIM level 1'!AG75,IF(AND('Tool interface'!$C$19=5,'Tool interface'!$C$18=3),AF75,IF(AND('Tool interface'!$C$19=5,'Tool interface'!$C$18=4),AE75,IF(AND('Tool interface'!$C$19=5,'Tool interface'!$C$18=5),AD75,IF(AND('Tool interface'!$C$19=5,'Tool interface'!$C$18=6),AC75,IF(AND('Tool interface'!$C$19=5,'Tool interface'!$C$18=7),AB75,IF(AND('Tool interface'!$C$19=5,'Tool interface'!$C$18=8),AA75,IF(AND('Tool interface'!$C$19=5,'Tool interface'!$C$18=9),Z75,IF(AND('Tool interface'!$C$19=5,'Tool interface'!$C$18=10),Y75,IF(AND('Tool interface'!$C$19=4,'Tool interface'!$C$18=1),'CBA - BIM level 1'!AI75,IF(AND('Tool interface'!$C$19=4,'Tool interface'!$C$18=2),'CBA - BIM level 1'!AH75,IF(AND('Tool interface'!$C$19=4,'Tool interface'!$C$18=3),'CBA - BIM level 1'!AG75,IF(AND('Tool interface'!$C$19=4,'Tool interface'!$C$18=4),AF75,IF(AND('Tool interface'!$C$19=4,'Tool interface'!$C$18=5),AE75,IF(AND('Tool interface'!$C$19=4,'Tool interface'!$C$18=6),AD75,IF(AND('Tool interface'!$C$19=4,'Tool interface'!$C$18=7),AC75,IF(AND('Tool interface'!$C$19=4,'Tool interface'!$C$18=8),AB75,IF(AND('Tool interface'!$C$19=4,'Tool interface'!$C$18=9),AA75,IF(AND('Tool interface'!$C$19=4,'Tool interface'!$C$18=10),Z75,IF(AND('Tool interface'!$C$19=3,'Tool interface'!$C$18=1),'CBA - BIM level 1'!AJ75,IF(AND('Tool interface'!$C$19=3,'Tool interface'!$C$18=2),'CBA - BIM level 1'!AI75,IF(AND('Tool interface'!$C$19=3,'Tool interface'!$C$18=3),'CBA - BIM level 1'!AH75,IF(AND('Tool interface'!$C$19=3,'Tool interface'!$C$18=4),'CBA - BIM level 1'!AG75,IF(AND('Tool interface'!$C$19=3,'Tool interface'!$C$18=5),AF75,IF(AND('Tool interface'!$C$19=3,'Tool interface'!$C$18=6),AE75,IF(AND('Tool interface'!$C$19=3,'Tool interface'!$C$18=7),AD75,IF(AND('Tool interface'!$C$19=3,'Tool interface'!$C$18=8),AC75,IF(AND('Tool interface'!$C$19=3,'Tool interface'!$C$18=9),AB75,IF(AND('Tool interface'!$C$19=3,'Tool interface'!$C$18=10),AA75,IF(AND('Tool interface'!$C$19=2,'Tool interface'!$C$18=1),'CBA - BIM level 1'!AK75,IF(AND('Tool interface'!$C$19=2,'Tool interface'!$C$18=2),'CBA - BIM level 1'!AJ75,IF(AND('Tool interface'!$C$19=2,'Tool interface'!$C$18=3),'CBA - BIM level 1'!AI75,IF(AND('Tool interface'!$C$19=2,'Tool interface'!$C$18=4),'CBA - BIM level 1'!AH75,IF(AND('Tool interface'!$C$19=2,'Tool interface'!$C$18=5),'CBA - BIM level 1'!AG75,IF(AND('Tool interface'!$C$19=2,'Tool interface'!$C$18=6),AF75,IF(AND('Tool interface'!$C$19=2,'Tool interface'!$C$18=7),AE75,IF(AND('Tool interface'!$C$19=2,'Tool interface'!$C$18=8),AD75,IF(AND('Tool interface'!$C$19=2,'Tool interface'!$C$18=9),AC75,IF(AND('Tool interface'!$C$19=2,'Tool interface'!$C$18=10),AB75,IF(AND('Tool interface'!$C$19=1,'Tool interface'!$C$18=1),'CBA - BIM level 1'!AL75,IF(AND('Tool interface'!$C$19=1,'Tool interface'!$C$18=2),'CBA - BIM level 1'!AK75,IF(AND('Tool interface'!$C$19=1,'Tool interface'!$C$18=3),'CBA - BIM level 1'!AJ75,IF(AND('Tool interface'!$C$19=1,'Tool interface'!$C$18=4),'CBA - BIM level 1'!AI75,IF(AND('Tool interface'!$C$19=1,'Tool interface'!$C$18=5),'CBA - BIM level 1'!AH75,IF(AND('Tool interface'!$C$19=1,'Tool interface'!$C$18=6),AG75,IF(AND('Tool interface'!$C$19=1,'Tool interface'!$C$18=7),AF75,IF(AND('Tool interface'!$C$19=1,'Tool interface'!$C$18=8),AE75,IF(AND('Tool interface'!$C$19=1,'Tool interface'!$C$18=9),AD75,IF(AND('Tool interface'!$C$19=1,'Tool interface'!$C$18=10),AC75,))))))))))))))))))))))))))))))))))))))))))))))))))</f>
        <v>0</v>
      </c>
      <c r="Z76" s="262">
        <f>+IF(AND('Tool interface'!$C$19=5,'Tool interface'!$C$18=1),'CBA - BIM level 1'!AI75,IF(AND('Tool interface'!$C$19=5,'Tool interface'!$C$18=2),'CBA - BIM level 1'!AH75,IF(AND('Tool interface'!$C$19=5,'Tool interface'!$C$18=3),AG75,IF(AND('Tool interface'!$C$19=5,'Tool interface'!$C$18=4),AF75,IF(AND('Tool interface'!$C$19=5,'Tool interface'!$C$18=5),AE75,IF(AND('Tool interface'!$C$19=5,'Tool interface'!$C$18=6),AD75,IF(AND('Tool interface'!$C$19=5,'Tool interface'!$C$18=7),AC75,IF(AND('Tool interface'!$C$19=5,'Tool interface'!$C$18=8),AB75,IF(AND('Tool interface'!$C$19=5,'Tool interface'!$C$18=9),AA75,IF(AND('Tool interface'!$C$19=5,'Tool interface'!$C$18=10),Z75,IF(AND('Tool interface'!$C$19=4,'Tool interface'!$C$18=1),'CBA - BIM level 1'!AJ75,IF(AND('Tool interface'!$C$19=4,'Tool interface'!$C$18=2),'CBA - BIM level 1'!AI75,IF(AND('Tool interface'!$C$19=4,'Tool interface'!$C$18=3),'CBA - BIM level 1'!AH75,IF(AND('Tool interface'!$C$19=4,'Tool interface'!$C$18=4),AG75,IF(AND('Tool interface'!$C$19=4,'Tool interface'!$C$18=5),AF75,IF(AND('Tool interface'!$C$19=4,'Tool interface'!$C$18=6),AE75,IF(AND('Tool interface'!$C$19=4,'Tool interface'!$C$18=7),AD75,IF(AND('Tool interface'!$C$19=4,'Tool interface'!$C$18=8),AC75,IF(AND('Tool interface'!$C$19=4,'Tool interface'!$C$18=9),AB75,IF(AND('Tool interface'!$C$19=4,'Tool interface'!$C$18=10),AA75,IF(AND('Tool interface'!$C$19=3,'Tool interface'!$C$18=1),'CBA - BIM level 1'!AK75,IF(AND('Tool interface'!$C$19=3,'Tool interface'!$C$18=2),'CBA - BIM level 1'!AJ75,IF(AND('Tool interface'!$C$19=3,'Tool interface'!$C$18=3),'CBA - BIM level 1'!AI75,IF(AND('Tool interface'!$C$19=3,'Tool interface'!$C$18=4),'CBA - BIM level 1'!AH75,IF(AND('Tool interface'!$C$19=3,'Tool interface'!$C$18=5),AG75,IF(AND('Tool interface'!$C$19=3,'Tool interface'!$C$18=6),AF75,IF(AND('Tool interface'!$C$19=3,'Tool interface'!$C$18=7),AE75,IF(AND('Tool interface'!$C$19=3,'Tool interface'!$C$18=8),AD75,IF(AND('Tool interface'!$C$19=3,'Tool interface'!$C$18=9),AC75,IF(AND('Tool interface'!$C$19=3,'Tool interface'!$C$18=10),AB75,IF(AND('Tool interface'!$C$19=2,'Tool interface'!$C$18=1),'CBA - BIM level 1'!AL75,IF(AND('Tool interface'!$C$19=2,'Tool interface'!$C$18=2),'CBA - BIM level 1'!AK75,IF(AND('Tool interface'!$C$19=2,'Tool interface'!$C$18=3),'CBA - BIM level 1'!AJ75,IF(AND('Tool interface'!$C$19=2,'Tool interface'!$C$18=4),'CBA - BIM level 1'!AI75,IF(AND('Tool interface'!$C$19=2,'Tool interface'!$C$18=5),'CBA - BIM level 1'!AH75,IF(AND('Tool interface'!$C$19=2,'Tool interface'!$C$18=6),AG75,IF(AND('Tool interface'!$C$19=2,'Tool interface'!$C$18=7),AF75,IF(AND('Tool interface'!$C$19=2,'Tool interface'!$C$18=8),AE75,IF(AND('Tool interface'!$C$19=2,'Tool interface'!$C$18=9),AD75,IF(AND('Tool interface'!$C$19=2,'Tool interface'!$C$18=10),AC75,IF(AND('Tool interface'!$C$19=1,'Tool interface'!$C$18=1),'CBA - BIM level 1'!AM75,IF(AND('Tool interface'!$C$19=1,'Tool interface'!$C$18=2),'CBA - BIM level 1'!AL75,IF(AND('Tool interface'!$C$19=1,'Tool interface'!$C$18=3),'CBA - BIM level 1'!AK75,IF(AND('Tool interface'!$C$19=1,'Tool interface'!$C$18=4),'CBA - BIM level 1'!AJ75,IF(AND('Tool interface'!$C$19=1,'Tool interface'!$C$18=5),'CBA - BIM level 1'!AI75,IF(AND('Tool interface'!$C$19=1,'Tool interface'!$C$18=6),AH75,IF(AND('Tool interface'!$C$19=1,'Tool interface'!$C$18=7),AG75,IF(AND('Tool interface'!$C$19=1,'Tool interface'!$C$18=8),AF75,IF(AND('Tool interface'!$C$19=1,'Tool interface'!$C$18=9),AE75,IF(AND('Tool interface'!$C$19=1,'Tool interface'!$C$18=10),AD75,))))))))))))))))))))))))))))))))))))))))))))))))))</f>
        <v>0</v>
      </c>
      <c r="AA76" s="262">
        <f>+IF(AND('Tool interface'!$C$19=5,'Tool interface'!$C$18=1),'CBA - BIM level 1'!AJ75,IF(AND('Tool interface'!$C$19=5,'Tool interface'!$C$18=2),'CBA - BIM level 1'!AI75,IF(AND('Tool interface'!$C$19=5,'Tool interface'!$C$18=3),AH75,IF(AND('Tool interface'!$C$19=5,'Tool interface'!$C$18=4),AG75,IF(AND('Tool interface'!$C$19=5,'Tool interface'!$C$18=5),AF75,IF(AND('Tool interface'!$C$19=5,'Tool interface'!$C$18=6),AE75,IF(AND('Tool interface'!$C$19=5,'Tool interface'!$C$18=7),AD75,IF(AND('Tool interface'!$C$19=5,'Tool interface'!$C$18=8),AC75,IF(AND('Tool interface'!$C$19=5,'Tool interface'!$C$18=9),AB75,IF(AND('Tool interface'!$C$19=5,'Tool interface'!$C$18=10),AA75,IF(AND('Tool interface'!$C$19=4,'Tool interface'!$C$18=1),'CBA - BIM level 1'!AK75,IF(AND('Tool interface'!$C$19=4,'Tool interface'!$C$18=2),'CBA - BIM level 1'!AJ75,IF(AND('Tool interface'!$C$19=4,'Tool interface'!$C$18=3),'CBA - BIM level 1'!AI75,IF(AND('Tool interface'!$C$19=4,'Tool interface'!$C$18=4),AH75,IF(AND('Tool interface'!$C$19=4,'Tool interface'!$C$18=5),AG75,IF(AND('Tool interface'!$C$19=4,'Tool interface'!$C$18=6),AF75,IF(AND('Tool interface'!$C$19=4,'Tool interface'!$C$18=7),AE75,IF(AND('Tool interface'!$C$19=4,'Tool interface'!$C$18=8),AD75,IF(AND('Tool interface'!$C$19=4,'Tool interface'!$C$18=9),AC75,IF(AND('Tool interface'!$C$19=4,'Tool interface'!$C$18=10),AB75,IF(AND('Tool interface'!$C$19=3,'Tool interface'!$C$18=1),'CBA - BIM level 1'!AL75,IF(AND('Tool interface'!$C$19=3,'Tool interface'!$C$18=2),'CBA - BIM level 1'!AK75,IF(AND('Tool interface'!$C$19=3,'Tool interface'!$C$18=3),'CBA - BIM level 1'!AJ75,IF(AND('Tool interface'!$C$19=3,'Tool interface'!$C$18=4),'CBA - BIM level 1'!AI75,IF(AND('Tool interface'!$C$19=3,'Tool interface'!$C$18=5),AH75,IF(AND('Tool interface'!$C$19=3,'Tool interface'!$C$18=6),AG75,IF(AND('Tool interface'!$C$19=3,'Tool interface'!$C$18=7),AF75,IF(AND('Tool interface'!$C$19=3,'Tool interface'!$C$18=8),AE75,IF(AND('Tool interface'!$C$19=3,'Tool interface'!$C$18=9),AD75,IF(AND('Tool interface'!$C$19=3,'Tool interface'!$C$18=10),AC75,IF(AND('Tool interface'!$C$19=2,'Tool interface'!$C$18=1),'CBA - BIM level 1'!AM75,IF(AND('Tool interface'!$C$19=2,'Tool interface'!$C$18=2),'CBA - BIM level 1'!AL75,IF(AND('Tool interface'!$C$19=2,'Tool interface'!$C$18=3),'CBA - BIM level 1'!AK75,IF(AND('Tool interface'!$C$19=2,'Tool interface'!$C$18=4),'CBA - BIM level 1'!AJ75,IF(AND('Tool interface'!$C$19=2,'Tool interface'!$C$18=5),'CBA - BIM level 1'!AI75,IF(AND('Tool interface'!$C$19=2,'Tool interface'!$C$18=6),AH75,IF(AND('Tool interface'!$C$19=2,'Tool interface'!$C$18=7),AG75,IF(AND('Tool interface'!$C$19=2,'Tool interface'!$C$18=8),AF75,IF(AND('Tool interface'!$C$19=2,'Tool interface'!$C$18=9),AE75,IF(AND('Tool interface'!$C$19=2,'Tool interface'!$C$18=10),AD75,IF(AND('Tool interface'!$C$19=1,'Tool interface'!$C$18=1),'CBA - BIM level 1'!AN75,IF(AND('Tool interface'!$C$19=1,'Tool interface'!$C$18=2),'CBA - BIM level 1'!AM75,IF(AND('Tool interface'!$C$19=1,'Tool interface'!$C$18=3),'CBA - BIM level 1'!AL75,IF(AND('Tool interface'!$C$19=1,'Tool interface'!$C$18=4),'CBA - BIM level 1'!AK75,IF(AND('Tool interface'!$C$19=1,'Tool interface'!$C$18=5),'CBA - BIM level 1'!AJ75,IF(AND('Tool interface'!$C$19=1,'Tool interface'!$C$18=6),AI75,IF(AND('Tool interface'!$C$19=1,'Tool interface'!$C$18=7),AH75,IF(AND('Tool interface'!$C$19=1,'Tool interface'!$C$18=8),AG75,IF(AND('Tool interface'!$C$19=1,'Tool interface'!$C$18=9),AF75,IF(AND('Tool interface'!$C$19=1,'Tool interface'!$C$18=10),AE75,))))))))))))))))))))))))))))))))))))))))))))))))))</f>
        <v>0</v>
      </c>
      <c r="AB76" s="262">
        <f>+IF(AND('Tool interface'!$C$19=5,'Tool interface'!$C$18=1),'CBA - BIM level 1'!AK75,IF(AND('Tool interface'!$C$19=5,'Tool interface'!$C$18=2),'CBA - BIM level 1'!AJ75,IF(AND('Tool interface'!$C$19=5,'Tool interface'!$C$18=3),AI75,IF(AND('Tool interface'!$C$19=5,'Tool interface'!$C$18=4),AH75,IF(AND('Tool interface'!$C$19=5,'Tool interface'!$C$18=5),AG75,IF(AND('Tool interface'!$C$19=5,'Tool interface'!$C$18=6),AF75,IF(AND('Tool interface'!$C$19=5,'Tool interface'!$C$18=7),AE75,IF(AND('Tool interface'!$C$19=5,'Tool interface'!$C$18=8),AD75,IF(AND('Tool interface'!$C$19=5,'Tool interface'!$C$18=9),AC75,IF(AND('Tool interface'!$C$19=5,'Tool interface'!$C$18=10),AB75,IF(AND('Tool interface'!$C$19=4,'Tool interface'!$C$18=1),'CBA - BIM level 1'!AL75,IF(AND('Tool interface'!$C$19=4,'Tool interface'!$C$18=2),'CBA - BIM level 1'!AK75,IF(AND('Tool interface'!$C$19=4,'Tool interface'!$C$18=3),'CBA - BIM level 1'!AJ75,IF(AND('Tool interface'!$C$19=4,'Tool interface'!$C$18=4),AI75,IF(AND('Tool interface'!$C$19=4,'Tool interface'!$C$18=5),AH75,IF(AND('Tool interface'!$C$19=4,'Tool interface'!$C$18=6),AG75,IF(AND('Tool interface'!$C$19=4,'Tool interface'!$C$18=7),AF75,IF(AND('Tool interface'!$C$19=4,'Tool interface'!$C$18=8),AE75,IF(AND('Tool interface'!$C$19=4,'Tool interface'!$C$18=9),AD75,IF(AND('Tool interface'!$C$19=4,'Tool interface'!$C$18=10),AC75,IF(AND('Tool interface'!$C$19=3,'Tool interface'!$C$18=1),'CBA - BIM level 1'!AM75,IF(AND('Tool interface'!$C$19=3,'Tool interface'!$C$18=2),'CBA - BIM level 1'!AL75,IF(AND('Tool interface'!$C$19=3,'Tool interface'!$C$18=3),'CBA - BIM level 1'!AK75,IF(AND('Tool interface'!$C$19=3,'Tool interface'!$C$18=4),'CBA - BIM level 1'!AJ75,IF(AND('Tool interface'!$C$19=3,'Tool interface'!$C$18=5),AI75,IF(AND('Tool interface'!$C$19=3,'Tool interface'!$C$18=6),AH75,IF(AND('Tool interface'!$C$19=3,'Tool interface'!$C$18=7),AG75,IF(AND('Tool interface'!$C$19=3,'Tool interface'!$C$18=8),AF75,IF(AND('Tool interface'!$C$19=3,'Tool interface'!$C$18=9),AE75,IF(AND('Tool interface'!$C$19=3,'Tool interface'!$C$18=10),AD75,IF(AND('Tool interface'!$C$19=2,'Tool interface'!$C$18=1),'CBA - BIM level 1'!AN75,IF(AND('Tool interface'!$C$19=2,'Tool interface'!$C$18=2),'CBA - BIM level 1'!AM75,IF(AND('Tool interface'!$C$19=2,'Tool interface'!$C$18=3),'CBA - BIM level 1'!AL75,IF(AND('Tool interface'!$C$19=2,'Tool interface'!$C$18=4),'CBA - BIM level 1'!AK75,IF(AND('Tool interface'!$C$19=2,'Tool interface'!$C$18=5),'CBA - BIM level 1'!AJ75,IF(AND('Tool interface'!$C$19=2,'Tool interface'!$C$18=6),AI75,IF(AND('Tool interface'!$C$19=2,'Tool interface'!$C$18=7),AH75,IF(AND('Tool interface'!$C$19=2,'Tool interface'!$C$18=8),AG75,IF(AND('Tool interface'!$C$19=2,'Tool interface'!$C$18=9),AF75,IF(AND('Tool interface'!$C$19=2,'Tool interface'!$C$18=10),AE75,IF(AND('Tool interface'!$C$19=1,'Tool interface'!$C$18=1),'CBA - BIM level 1'!AO75,IF(AND('Tool interface'!$C$19=1,'Tool interface'!$C$18=2),'CBA - BIM level 1'!AN75,IF(AND('Tool interface'!$C$19=1,'Tool interface'!$C$18=3),'CBA - BIM level 1'!AM75,IF(AND('Tool interface'!$C$19=1,'Tool interface'!$C$18=4),'CBA - BIM level 1'!AL75,IF(AND('Tool interface'!$C$19=1,'Tool interface'!$C$18=5),'CBA - BIM level 1'!AK75,IF(AND('Tool interface'!$C$19=1,'Tool interface'!$C$18=6),AJ75,IF(AND('Tool interface'!$C$19=1,'Tool interface'!$C$18=7),AI75,IF(AND('Tool interface'!$C$19=1,'Tool interface'!$C$18=8),AH75,IF(AND('Tool interface'!$C$19=1,'Tool interface'!$C$18=9),AG75,IF(AND('Tool interface'!$C$19=1,'Tool interface'!$C$18=10),AF75,))))))))))))))))))))))))))))))))))))))))))))))))))</f>
        <v>0</v>
      </c>
      <c r="AC76" s="262">
        <f>+IF(AND('Tool interface'!$C$19=5,'Tool interface'!$C$18=1),'CBA - BIM level 1'!AL75,IF(AND('Tool interface'!$C$19=5,'Tool interface'!$C$18=2),'CBA - BIM level 1'!AK75,IF(AND('Tool interface'!$C$19=5,'Tool interface'!$C$18=3),AJ75,IF(AND('Tool interface'!$C$19=5,'Tool interface'!$C$18=4),AI75,IF(AND('Tool interface'!$C$19=5,'Tool interface'!$C$18=5),AH75,IF(AND('Tool interface'!$C$19=5,'Tool interface'!$C$18=6),AG75,IF(AND('Tool interface'!$C$19=5,'Tool interface'!$C$18=7),AF75,IF(AND('Tool interface'!$C$19=5,'Tool interface'!$C$18=8),AE75,IF(AND('Tool interface'!$C$19=5,'Tool interface'!$C$18=9),AD75,IF(AND('Tool interface'!$C$19=5,'Tool interface'!$C$18=10),AC75,IF(AND('Tool interface'!$C$19=4,'Tool interface'!$C$18=1),'CBA - BIM level 1'!AM75,IF(AND('Tool interface'!$C$19=4,'Tool interface'!$C$18=2),'CBA - BIM level 1'!AL75,IF(AND('Tool interface'!$C$19=4,'Tool interface'!$C$18=3),'CBA - BIM level 1'!AK75,IF(AND('Tool interface'!$C$19=4,'Tool interface'!$C$18=4),AJ75,IF(AND('Tool interface'!$C$19=4,'Tool interface'!$C$18=5),AI75,IF(AND('Tool interface'!$C$19=4,'Tool interface'!$C$18=6),AH75,IF(AND('Tool interface'!$C$19=4,'Tool interface'!$C$18=7),AG75,IF(AND('Tool interface'!$C$19=4,'Tool interface'!$C$18=8),AF75,IF(AND('Tool interface'!$C$19=4,'Tool interface'!$C$18=9),AE75,IF(AND('Tool interface'!$C$19=4,'Tool interface'!$C$18=10),AD75,IF(AND('Tool interface'!$C$19=3,'Tool interface'!$C$18=1),'CBA - BIM level 1'!AN75,IF(AND('Tool interface'!$C$19=3,'Tool interface'!$C$18=2),'CBA - BIM level 1'!AM75,IF(AND('Tool interface'!$C$19=3,'Tool interface'!$C$18=3),'CBA - BIM level 1'!AL75,IF(AND('Tool interface'!$C$19=3,'Tool interface'!$C$18=4),'CBA - BIM level 1'!AK75,IF(AND('Tool interface'!$C$19=3,'Tool interface'!$C$18=5),AJ75,IF(AND('Tool interface'!$C$19=3,'Tool interface'!$C$18=6),AI75,IF(AND('Tool interface'!$C$19=3,'Tool interface'!$C$18=7),AH75,IF(AND('Tool interface'!$C$19=3,'Tool interface'!$C$18=8),AG75,IF(AND('Tool interface'!$C$19=3,'Tool interface'!$C$18=9),AF75,IF(AND('Tool interface'!$C$19=3,'Tool interface'!$C$18=10),AE75,IF(AND('Tool interface'!$C$19=2,'Tool interface'!$C$18=1),'CBA - BIM level 1'!AO75,IF(AND('Tool interface'!$C$19=2,'Tool interface'!$C$18=2),'CBA - BIM level 1'!AN75,IF(AND('Tool interface'!$C$19=2,'Tool interface'!$C$18=3),'CBA - BIM level 1'!AM75,IF(AND('Tool interface'!$C$19=2,'Tool interface'!$C$18=4),'CBA - BIM level 1'!AL75,IF(AND('Tool interface'!$C$19=2,'Tool interface'!$C$18=5),'CBA - BIM level 1'!AK75,IF(AND('Tool interface'!$C$19=2,'Tool interface'!$C$18=6),AJ75,IF(AND('Tool interface'!$C$19=2,'Tool interface'!$C$18=7),AI75,IF(AND('Tool interface'!$C$19=2,'Tool interface'!$C$18=8),AH75,IF(AND('Tool interface'!$C$19=2,'Tool interface'!$C$18=9),AG75,IF(AND('Tool interface'!$C$19=2,'Tool interface'!$C$18=10),AF75,IF(AND('Tool interface'!$C$19=1,'Tool interface'!$C$18=1),'CBA - BIM level 1'!AP75,IF(AND('Tool interface'!$C$19=1,'Tool interface'!$C$18=2),'CBA - BIM level 1'!AO75,IF(AND('Tool interface'!$C$19=1,'Tool interface'!$C$18=3),'CBA - BIM level 1'!AN75,IF(AND('Tool interface'!$C$19=1,'Tool interface'!$C$18=4),'CBA - BIM level 1'!AM75,IF(AND('Tool interface'!$C$19=1,'Tool interface'!$C$18=5),'CBA - BIM level 1'!AL75,IF(AND('Tool interface'!$C$19=1,'Tool interface'!$C$18=6),AK75,IF(AND('Tool interface'!$C$19=1,'Tool interface'!$C$18=7),AJ75,IF(AND('Tool interface'!$C$19=1,'Tool interface'!$C$18=8),AI75,IF(AND('Tool interface'!$C$19=1,'Tool interface'!$C$18=9),AH75,IF(AND('Tool interface'!$C$19=1,'Tool interface'!$C$18=10),AG75,))))))))))))))))))))))))))))))))))))))))))))))))))</f>
        <v>0</v>
      </c>
      <c r="AD76" s="262">
        <f>+IF(AND('Tool interface'!$C$19=5,'Tool interface'!$C$18=1),'CBA - BIM level 1'!AM75,IF(AND('Tool interface'!$C$19=5,'Tool interface'!$C$18=2),'CBA - BIM level 1'!AL75,IF(AND('Tool interface'!$C$19=5,'Tool interface'!$C$18=3),AK75,IF(AND('Tool interface'!$C$19=5,'Tool interface'!$C$18=4),AJ75,IF(AND('Tool interface'!$C$19=5,'Tool interface'!$C$18=5),AI75,IF(AND('Tool interface'!$C$19=5,'Tool interface'!$C$18=6),AH75,IF(AND('Tool interface'!$C$19=5,'Tool interface'!$C$18=7),AG75,IF(AND('Tool interface'!$C$19=5,'Tool interface'!$C$18=8),AF75,IF(AND('Tool interface'!$C$19=5,'Tool interface'!$C$18=9),AE75,IF(AND('Tool interface'!$C$19=5,'Tool interface'!$C$18=10),AD75,IF(AND('Tool interface'!$C$19=4,'Tool interface'!$C$18=1),'CBA - BIM level 1'!AN75,IF(AND('Tool interface'!$C$19=4,'Tool interface'!$C$18=2),'CBA - BIM level 1'!AM75,IF(AND('Tool interface'!$C$19=4,'Tool interface'!$C$18=3),'CBA - BIM level 1'!AL75,IF(AND('Tool interface'!$C$19=4,'Tool interface'!$C$18=4),AK75,IF(AND('Tool interface'!$C$19=4,'Tool interface'!$C$18=5),AJ75,IF(AND('Tool interface'!$C$19=4,'Tool interface'!$C$18=6),AI75,IF(AND('Tool interface'!$C$19=4,'Tool interface'!$C$18=7),AH75,IF(AND('Tool interface'!$C$19=4,'Tool interface'!$C$18=8),AG75,IF(AND('Tool interface'!$C$19=4,'Tool interface'!$C$18=9),AF75,IF(AND('Tool interface'!$C$19=4,'Tool interface'!$C$18=10),AE75,IF(AND('Tool interface'!$C$19=3,'Tool interface'!$C$18=1),'CBA - BIM level 1'!AO75,IF(AND('Tool interface'!$C$19=3,'Tool interface'!$C$18=2),'CBA - BIM level 1'!AN75,IF(AND('Tool interface'!$C$19=3,'Tool interface'!$C$18=3),'CBA - BIM level 1'!AM75,IF(AND('Tool interface'!$C$19=3,'Tool interface'!$C$18=4),'CBA - BIM level 1'!AL75,IF(AND('Tool interface'!$C$19=3,'Tool interface'!$C$18=5),AK75,IF(AND('Tool interface'!$C$19=3,'Tool interface'!$C$18=6),AJ75,IF(AND('Tool interface'!$C$19=3,'Tool interface'!$C$18=7),AI75,IF(AND('Tool interface'!$C$19=3,'Tool interface'!$C$18=8),AH75,IF(AND('Tool interface'!$C$19=3,'Tool interface'!$C$18=9),AG75,IF(AND('Tool interface'!$C$19=3,'Tool interface'!$C$18=10),AF75,IF(AND('Tool interface'!$C$19=2,'Tool interface'!$C$18=1),'CBA - BIM level 1'!AP75,IF(AND('Tool interface'!$C$19=2,'Tool interface'!$C$18=2),'CBA - BIM level 1'!AO75,IF(AND('Tool interface'!$C$19=2,'Tool interface'!$C$18=3),'CBA - BIM level 1'!AN75,IF(AND('Tool interface'!$C$19=2,'Tool interface'!$C$18=4),'CBA - BIM level 1'!AM75,IF(AND('Tool interface'!$C$19=2,'Tool interface'!$C$18=5),'CBA - BIM level 1'!AL75,IF(AND('Tool interface'!$C$19=2,'Tool interface'!$C$18=6),AK75,IF(AND('Tool interface'!$C$19=2,'Tool interface'!$C$18=7),AJ75,IF(AND('Tool interface'!$C$19=2,'Tool interface'!$C$18=8),AI75,IF(AND('Tool interface'!$C$19=2,'Tool interface'!$C$18=9),AH75,IF(AND('Tool interface'!$C$19=2,'Tool interface'!$C$18=10),AG75,IF(AND('Tool interface'!$C$19=1,'Tool interface'!$C$18=1),'CBA - BIM level 1'!AQ75,IF(AND('Tool interface'!$C$19=1,'Tool interface'!$C$18=2),'CBA - BIM level 1'!AP75,IF(AND('Tool interface'!$C$19=1,'Tool interface'!$C$18=3),'CBA - BIM level 1'!AO75,IF(AND('Tool interface'!$C$19=1,'Tool interface'!$C$18=4),'CBA - BIM level 1'!AN75,IF(AND('Tool interface'!$C$19=1,'Tool interface'!$C$18=5),'CBA - BIM level 1'!AM75,IF(AND('Tool interface'!$C$19=1,'Tool interface'!$C$18=6),AL75,IF(AND('Tool interface'!$C$19=1,'Tool interface'!$C$18=7),AK75,IF(AND('Tool interface'!$C$19=1,'Tool interface'!$C$18=8),AJ75,IF(AND('Tool interface'!$C$19=1,'Tool interface'!$C$18=9),AI75,IF(AND('Tool interface'!$C$19=1,'Tool interface'!$C$18=10),AH75,))))))))))))))))))))))))))))))))))))))))))))))))))</f>
        <v>0</v>
      </c>
      <c r="AE76" s="262">
        <f>+IF(AND('Tool interface'!$C$19=5,'Tool interface'!$C$18=1),'CBA - BIM level 1'!AN75,IF(AND('Tool interface'!$C$19=5,'Tool interface'!$C$18=2),'CBA - BIM level 1'!AM75,IF(AND('Tool interface'!$C$19=5,'Tool interface'!$C$18=3),AL75,IF(AND('Tool interface'!$C$19=5,'Tool interface'!$C$18=4),AK75,IF(AND('Tool interface'!$C$19=5,'Tool interface'!$C$18=5),AJ75,IF(AND('Tool interface'!$C$19=5,'Tool interface'!$C$18=6),AI75,IF(AND('Tool interface'!$C$19=5,'Tool interface'!$C$18=7),AH75,IF(AND('Tool interface'!$C$19=5,'Tool interface'!$C$18=8),AG75,IF(AND('Tool interface'!$C$19=5,'Tool interface'!$C$18=9),AF75,IF(AND('Tool interface'!$C$19=5,'Tool interface'!$C$18=10),AE75,IF(AND('Tool interface'!$C$19=4,'Tool interface'!$C$18=1),'CBA - BIM level 1'!AO75,IF(AND('Tool interface'!$C$19=4,'Tool interface'!$C$18=2),'CBA - BIM level 1'!AN75,IF(AND('Tool interface'!$C$19=4,'Tool interface'!$C$18=3),'CBA - BIM level 1'!AM75,IF(AND('Tool interface'!$C$19=4,'Tool interface'!$C$18=4),AL75,IF(AND('Tool interface'!$C$19=4,'Tool interface'!$C$18=5),AK75,IF(AND('Tool interface'!$C$19=4,'Tool interface'!$C$18=6),AJ75,IF(AND('Tool interface'!$C$19=4,'Tool interface'!$C$18=7),AI75,IF(AND('Tool interface'!$C$19=4,'Tool interface'!$C$18=8),AH75,IF(AND('Tool interface'!$C$19=4,'Tool interface'!$C$18=9),AG75,IF(AND('Tool interface'!$C$19=4,'Tool interface'!$C$18=10),AF75,IF(AND('Tool interface'!$C$19=3,'Tool interface'!$C$18=1),'CBA - BIM level 1'!AP75,IF(AND('Tool interface'!$C$19=3,'Tool interface'!$C$18=2),'CBA - BIM level 1'!AO75,IF(AND('Tool interface'!$C$19=3,'Tool interface'!$C$18=3),'CBA - BIM level 1'!AN75,IF(AND('Tool interface'!$C$19=3,'Tool interface'!$C$18=4),'CBA - BIM level 1'!AM75,IF(AND('Tool interface'!$C$19=3,'Tool interface'!$C$18=5),AL75,IF(AND('Tool interface'!$C$19=3,'Tool interface'!$C$18=6),AK75,IF(AND('Tool interface'!$C$19=3,'Tool interface'!$C$18=7),AJ75,IF(AND('Tool interface'!$C$19=3,'Tool interface'!$C$18=8),AI75,IF(AND('Tool interface'!$C$19=3,'Tool interface'!$C$18=9),AH75,IF(AND('Tool interface'!$C$19=3,'Tool interface'!$C$18=10),AG75,IF(AND('Tool interface'!$C$19=2,'Tool interface'!$C$18=1),'CBA - BIM level 1'!AQ75,IF(AND('Tool interface'!$C$19=2,'Tool interface'!$C$18=2),'CBA - BIM level 1'!AP75,IF(AND('Tool interface'!$C$19=2,'Tool interface'!$C$18=3),'CBA - BIM level 1'!AO75,IF(AND('Tool interface'!$C$19=2,'Tool interface'!$C$18=4),'CBA - BIM level 1'!AN75,IF(AND('Tool interface'!$C$19=2,'Tool interface'!$C$18=5),'CBA - BIM level 1'!AM75,IF(AND('Tool interface'!$C$19=2,'Tool interface'!$C$18=6),AL75,IF(AND('Tool interface'!$C$19=2,'Tool interface'!$C$18=7),AK75,IF(AND('Tool interface'!$C$19=2,'Tool interface'!$C$18=8),AJ75,IF(AND('Tool interface'!$C$19=2,'Tool interface'!$C$18=9),AI75,IF(AND('Tool interface'!$C$19=2,'Tool interface'!$C$18=10),AH75,IF(AND('Tool interface'!$C$19=1,'Tool interface'!$C$18=1),'CBA - BIM level 1'!AR75,IF(AND('Tool interface'!$C$19=1,'Tool interface'!$C$18=2),'CBA - BIM level 1'!AQ75,IF(AND('Tool interface'!$C$19=1,'Tool interface'!$C$18=3),'CBA - BIM level 1'!AP75,IF(AND('Tool interface'!$C$19=1,'Tool interface'!$C$18=4),'CBA - BIM level 1'!AO75,IF(AND('Tool interface'!$C$19=1,'Tool interface'!$C$18=5),'CBA - BIM level 1'!AN75,IF(AND('Tool interface'!$C$19=1,'Tool interface'!$C$18=6),AM75,IF(AND('Tool interface'!$C$19=1,'Tool interface'!$C$18=7),AL75,IF(AND('Tool interface'!$C$19=1,'Tool interface'!$C$18=8),AK75,IF(AND('Tool interface'!$C$19=1,'Tool interface'!$C$18=9),AJ75,IF(AND('Tool interface'!$C$19=1,'Tool interface'!$C$18=10),AI75,))))))))))))))))))))))))))))))))))))))))))))))))))</f>
        <v>0</v>
      </c>
      <c r="AF76" s="262">
        <f>+IF(AND('Tool interface'!$C$19=5,'Tool interface'!$C$18=1),'CBA - BIM level 1'!AO75,IF(AND('Tool interface'!$C$19=5,'Tool interface'!$C$18=2),'CBA - BIM level 1'!AN75,IF(AND('Tool interface'!$C$19=5,'Tool interface'!$C$18=3),AM75,IF(AND('Tool interface'!$C$19=5,'Tool interface'!$C$18=4),AL75,IF(AND('Tool interface'!$C$19=5,'Tool interface'!$C$18=5),AK75,IF(AND('Tool interface'!$C$19=5,'Tool interface'!$C$18=6),AJ75,IF(AND('Tool interface'!$C$19=5,'Tool interface'!$C$18=7),AI75,IF(AND('Tool interface'!$C$19=5,'Tool interface'!$C$18=8),AH75,IF(AND('Tool interface'!$C$19=5,'Tool interface'!$C$18=9),AG75,IF(AND('Tool interface'!$C$19=5,'Tool interface'!$C$18=10),AF75,IF(AND('Tool interface'!$C$19=4,'Tool interface'!$C$18=1),'CBA - BIM level 1'!AP75,IF(AND('Tool interface'!$C$19=4,'Tool interface'!$C$18=2),'CBA - BIM level 1'!AO75,IF(AND('Tool interface'!$C$19=4,'Tool interface'!$C$18=3),'CBA - BIM level 1'!AN75,IF(AND('Tool interface'!$C$19=4,'Tool interface'!$C$18=4),AM75,IF(AND('Tool interface'!$C$19=4,'Tool interface'!$C$18=5),AL75,IF(AND('Tool interface'!$C$19=4,'Tool interface'!$C$18=6),AK75,IF(AND('Tool interface'!$C$19=4,'Tool interface'!$C$18=7),AJ75,IF(AND('Tool interface'!$C$19=4,'Tool interface'!$C$18=8),AI75,IF(AND('Tool interface'!$C$19=4,'Tool interface'!$C$18=9),AH75,IF(AND('Tool interface'!$C$19=4,'Tool interface'!$C$18=10),AG75,IF(AND('Tool interface'!$C$19=3,'Tool interface'!$C$18=1),'CBA - BIM level 1'!AQ75,IF(AND('Tool interface'!$C$19=3,'Tool interface'!$C$18=2),'CBA - BIM level 1'!AP75,IF(AND('Tool interface'!$C$19=3,'Tool interface'!$C$18=3),'CBA - BIM level 1'!AO75,IF(AND('Tool interface'!$C$19=3,'Tool interface'!$C$18=4),'CBA - BIM level 1'!AN75,IF(AND('Tool interface'!$C$19=3,'Tool interface'!$C$18=5),AM75,IF(AND('Tool interface'!$C$19=3,'Tool interface'!$C$18=6),AL75,IF(AND('Tool interface'!$C$19=3,'Tool interface'!$C$18=7),AK75,IF(AND('Tool interface'!$C$19=3,'Tool interface'!$C$18=8),AJ75,IF(AND('Tool interface'!$C$19=3,'Tool interface'!$C$18=9),AI75,IF(AND('Tool interface'!$C$19=3,'Tool interface'!$C$18=10),AH75,IF(AND('Tool interface'!$C$19=2,'Tool interface'!$C$18=1),'CBA - BIM level 1'!AR75,IF(AND('Tool interface'!$C$19=2,'Tool interface'!$C$18=2),'CBA - BIM level 1'!AQ75,IF(AND('Tool interface'!$C$19=2,'Tool interface'!$C$18=3),'CBA - BIM level 1'!AP75,IF(AND('Tool interface'!$C$19=2,'Tool interface'!$C$18=4),'CBA - BIM level 1'!AO75,IF(AND('Tool interface'!$C$19=2,'Tool interface'!$C$18=5),'CBA - BIM level 1'!AN75,IF(AND('Tool interface'!$C$19=2,'Tool interface'!$C$18=6),AM75,IF(AND('Tool interface'!$C$19=2,'Tool interface'!$C$18=7),AL75,IF(AND('Tool interface'!$C$19=2,'Tool interface'!$C$18=8),AK75,IF(AND('Tool interface'!$C$19=2,'Tool interface'!$C$18=9),AJ75,IF(AND('Tool interface'!$C$19=2,'Tool interface'!$C$18=10),AI75,IF(AND('Tool interface'!$C$19=1,'Tool interface'!$C$18=1),'CBA - BIM level 1'!AS75,IF(AND('Tool interface'!$C$19=1,'Tool interface'!$C$18=2),'CBA - BIM level 1'!AR75,IF(AND('Tool interface'!$C$19=1,'Tool interface'!$C$18=3),'CBA - BIM level 1'!AQ75,IF(AND('Tool interface'!$C$19=1,'Tool interface'!$C$18=4),'CBA - BIM level 1'!AP75,IF(AND('Tool interface'!$C$19=1,'Tool interface'!$C$18=5),'CBA - BIM level 1'!AO75,IF(AND('Tool interface'!$C$19=1,'Tool interface'!$C$18=6),AN75,IF(AND('Tool interface'!$C$19=1,'Tool interface'!$C$18=7),AM75,IF(AND('Tool interface'!$C$19=1,'Tool interface'!$C$18=8),AL75,IF(AND('Tool interface'!$C$19=1,'Tool interface'!$C$18=9),AK75,IF(AND('Tool interface'!$C$19=1,'Tool interface'!$C$18=10),AJ75,))))))))))))))))))))))))))))))))))))))))))))))))))</f>
        <v>0</v>
      </c>
      <c r="AG76" s="262">
        <f>+IF(AND('Tool interface'!$C$19=5,'Tool interface'!$C$18=1),'CBA - BIM level 1'!AP75,IF(AND('Tool interface'!$C$19=5,'Tool interface'!$C$18=2),'CBA - BIM level 1'!AO75,IF(AND('Tool interface'!$C$19=5,'Tool interface'!$C$18=3),AN75,IF(AND('Tool interface'!$C$19=5,'Tool interface'!$C$18=4),AM75,IF(AND('Tool interface'!$C$19=5,'Tool interface'!$C$18=5),AL75,IF(AND('Tool interface'!$C$19=5,'Tool interface'!$C$18=6),AK75,IF(AND('Tool interface'!$C$19=5,'Tool interface'!$C$18=7),AJ75,IF(AND('Tool interface'!$C$19=5,'Tool interface'!$C$18=8),AI75,IF(AND('Tool interface'!$C$19=5,'Tool interface'!$C$18=9),AH75,IF(AND('Tool interface'!$C$19=5,'Tool interface'!$C$18=10),AG75,IF(AND('Tool interface'!$C$19=4,'Tool interface'!$C$18=1),'CBA - BIM level 1'!AQ75,IF(AND('Tool interface'!$C$19=4,'Tool interface'!$C$18=2),'CBA - BIM level 1'!AP75,IF(AND('Tool interface'!$C$19=4,'Tool interface'!$C$18=3),'CBA - BIM level 1'!AO75,IF(AND('Tool interface'!$C$19=4,'Tool interface'!$C$18=4),AN75,IF(AND('Tool interface'!$C$19=4,'Tool interface'!$C$18=5),AM75,IF(AND('Tool interface'!$C$19=4,'Tool interface'!$C$18=6),AL75,IF(AND('Tool interface'!$C$19=4,'Tool interface'!$C$18=7),AK75,IF(AND('Tool interface'!$C$19=4,'Tool interface'!$C$18=8),AJ75,IF(AND('Tool interface'!$C$19=4,'Tool interface'!$C$18=9),AI75,IF(AND('Tool interface'!$C$19=4,'Tool interface'!$C$18=10),AH75,IF(AND('Tool interface'!$C$19=3,'Tool interface'!$C$18=1),'CBA - BIM level 1'!AR75,IF(AND('Tool interface'!$C$19=3,'Tool interface'!$C$18=2),'CBA - BIM level 1'!AQ75,IF(AND('Tool interface'!$C$19=3,'Tool interface'!$C$18=3),'CBA - BIM level 1'!AP75,IF(AND('Tool interface'!$C$19=3,'Tool interface'!$C$18=4),'CBA - BIM level 1'!AO75,IF(AND('Tool interface'!$C$19=3,'Tool interface'!$C$18=5),AN75,IF(AND('Tool interface'!$C$19=3,'Tool interface'!$C$18=6),AM75,IF(AND('Tool interface'!$C$19=3,'Tool interface'!$C$18=7),AL75,IF(AND('Tool interface'!$C$19=3,'Tool interface'!$C$18=8),AK75,IF(AND('Tool interface'!$C$19=3,'Tool interface'!$C$18=9),AJ75,IF(AND('Tool interface'!$C$19=3,'Tool interface'!$C$18=10),AI75,IF(AND('Tool interface'!$C$19=2,'Tool interface'!$C$18=1),'CBA - BIM level 1'!AS75,IF(AND('Tool interface'!$C$19=2,'Tool interface'!$C$18=2),'CBA - BIM level 1'!AR75,IF(AND('Tool interface'!$C$19=2,'Tool interface'!$C$18=3),'CBA - BIM level 1'!AQ75,IF(AND('Tool interface'!$C$19=2,'Tool interface'!$C$18=4),'CBA - BIM level 1'!AP75,IF(AND('Tool interface'!$C$19=2,'Tool interface'!$C$18=5),'CBA - BIM level 1'!AO75,IF(AND('Tool interface'!$C$19=2,'Tool interface'!$C$18=6),AN75,IF(AND('Tool interface'!$C$19=2,'Tool interface'!$C$18=7),AM75,IF(AND('Tool interface'!$C$19=2,'Tool interface'!$C$18=8),AL75,IF(AND('Tool interface'!$C$19=2,'Tool interface'!$C$18=9),AK75,IF(AND('Tool interface'!$C$19=2,'Tool interface'!$C$18=10),AJ75,IF(AND('Tool interface'!$C$19=1,'Tool interface'!$C$18=1),'CBA - BIM level 1'!AT75,IF(AND('Tool interface'!$C$19=1,'Tool interface'!$C$18=2),'CBA - BIM level 1'!AS75,IF(AND('Tool interface'!$C$19=1,'Tool interface'!$C$18=3),'CBA - BIM level 1'!AR75,IF(AND('Tool interface'!$C$19=1,'Tool interface'!$C$18=4),'CBA - BIM level 1'!AQ75,IF(AND('Tool interface'!$C$19=1,'Tool interface'!$C$18=5),'CBA - BIM level 1'!AP75,IF(AND('Tool interface'!$C$19=1,'Tool interface'!$C$18=6),AO75,IF(AND('Tool interface'!$C$19=1,'Tool interface'!$C$18=7),AN75,IF(AND('Tool interface'!$C$19=1,'Tool interface'!$C$18=8),AM75,IF(AND('Tool interface'!$C$19=1,'Tool interface'!$C$18=9),AL75,IF(AND('Tool interface'!$C$19=1,'Tool interface'!$C$18=10),AK75,))))))))))))))))))))))))))))))))))))))))))))))))))</f>
        <v>0</v>
      </c>
      <c r="AH76" s="262">
        <f>+IF(AND('Tool interface'!$C$19=5,'Tool interface'!$C$18=1),'CBA - BIM level 1'!AQ75,IF(AND('Tool interface'!$C$19=5,'Tool interface'!$C$18=2),'CBA - BIM level 1'!AP75,IF(AND('Tool interface'!$C$19=5,'Tool interface'!$C$18=3),AO75,IF(AND('Tool interface'!$C$19=5,'Tool interface'!$C$18=4),AN75,IF(AND('Tool interface'!$C$19=5,'Tool interface'!$C$18=5),AM75,IF(AND('Tool interface'!$C$19=5,'Tool interface'!$C$18=6),AL75,IF(AND('Tool interface'!$C$19=5,'Tool interface'!$C$18=7),AK75,IF(AND('Tool interface'!$C$19=5,'Tool interface'!$C$18=8),AJ75,IF(AND('Tool interface'!$C$19=5,'Tool interface'!$C$18=9),AI75,IF(AND('Tool interface'!$C$19=5,'Tool interface'!$C$18=10),AH75,IF(AND('Tool interface'!$C$19=4,'Tool interface'!$C$18=1),'CBA - BIM level 1'!AR75,IF(AND('Tool interface'!$C$19=4,'Tool interface'!$C$18=2),'CBA - BIM level 1'!AQ75,IF(AND('Tool interface'!$C$19=4,'Tool interface'!$C$18=3),'CBA - BIM level 1'!AP75,IF(AND('Tool interface'!$C$19=4,'Tool interface'!$C$18=4),AO75,IF(AND('Tool interface'!$C$19=4,'Tool interface'!$C$18=5),AN75,IF(AND('Tool interface'!$C$19=4,'Tool interface'!$C$18=6),AM75,IF(AND('Tool interface'!$C$19=4,'Tool interface'!$C$18=7),AL75,IF(AND('Tool interface'!$C$19=4,'Tool interface'!$C$18=8),AK75,IF(AND('Tool interface'!$C$19=4,'Tool interface'!$C$18=9),AJ75,IF(AND('Tool interface'!$C$19=4,'Tool interface'!$C$18=10),AI75,IF(AND('Tool interface'!$C$19=3,'Tool interface'!$C$18=1),'CBA - BIM level 1'!AS75,IF(AND('Tool interface'!$C$19=3,'Tool interface'!$C$18=2),'CBA - BIM level 1'!AR75,IF(AND('Tool interface'!$C$19=3,'Tool interface'!$C$18=3),'CBA - BIM level 1'!AQ75,IF(AND('Tool interface'!$C$19=3,'Tool interface'!$C$18=4),'CBA - BIM level 1'!AP75,IF(AND('Tool interface'!$C$19=3,'Tool interface'!$C$18=5),AO75,IF(AND('Tool interface'!$C$19=3,'Tool interface'!$C$18=6),AN75,IF(AND('Tool interface'!$C$19=3,'Tool interface'!$C$18=7),AM75,IF(AND('Tool interface'!$C$19=3,'Tool interface'!$C$18=8),AL75,IF(AND('Tool interface'!$C$19=3,'Tool interface'!$C$18=9),AK75,IF(AND('Tool interface'!$C$19=3,'Tool interface'!$C$18=10),AJ75,IF(AND('Tool interface'!$C$19=2,'Tool interface'!$C$18=1),'CBA - BIM level 1'!AT75,IF(AND('Tool interface'!$C$19=2,'Tool interface'!$C$18=2),'CBA - BIM level 1'!AS75,IF(AND('Tool interface'!$C$19=2,'Tool interface'!$C$18=3),'CBA - BIM level 1'!AR75,IF(AND('Tool interface'!$C$19=2,'Tool interface'!$C$18=4),'CBA - BIM level 1'!AQ75,IF(AND('Tool interface'!$C$19=2,'Tool interface'!$C$18=5),'CBA - BIM level 1'!AP75,IF(AND('Tool interface'!$C$19=2,'Tool interface'!$C$18=6),AO75,IF(AND('Tool interface'!$C$19=2,'Tool interface'!$C$18=7),AN75,IF(AND('Tool interface'!$C$19=2,'Tool interface'!$C$18=8),AM75,IF(AND('Tool interface'!$C$19=2,'Tool interface'!$C$18=9),AL75,IF(AND('Tool interface'!$C$19=2,'Tool interface'!$C$18=10),AK75,IF(AND('Tool interface'!$C$19=1,'Tool interface'!$C$18=1),'CBA - BIM level 1'!AU75,IF(AND('Tool interface'!$C$19=1,'Tool interface'!$C$18=2),'CBA - BIM level 1'!AT75,IF(AND('Tool interface'!$C$19=1,'Tool interface'!$C$18=3),'CBA - BIM level 1'!AS75,IF(AND('Tool interface'!$C$19=1,'Tool interface'!$C$18=4),'CBA - BIM level 1'!AR75,IF(AND('Tool interface'!$C$19=1,'Tool interface'!$C$18=5),'CBA - BIM level 1'!AQ75,IF(AND('Tool interface'!$C$19=1,'Tool interface'!$C$18=6),AP75,IF(AND('Tool interface'!$C$19=1,'Tool interface'!$C$18=7),AO75,IF(AND('Tool interface'!$C$19=1,'Tool interface'!$C$18=8),AN75,IF(AND('Tool interface'!$C$19=1,'Tool interface'!$C$18=9),AM75,IF(AND('Tool interface'!$C$19=1,'Tool interface'!$C$18=10),AL75,))))))))))))))))))))))))))))))))))))))))))))))))))</f>
        <v>0</v>
      </c>
      <c r="AI76" s="262">
        <f>+IF(AND('Tool interface'!$C$19=5,'Tool interface'!$C$18=1),'CBA - BIM level 1'!AR75,IF(AND('Tool interface'!$C$19=5,'Tool interface'!$C$18=2),'CBA - BIM level 1'!AQ75,IF(AND('Tool interface'!$C$19=5,'Tool interface'!$C$18=3),AP75,IF(AND('Tool interface'!$C$19=5,'Tool interface'!$C$18=4),AO75,IF(AND('Tool interface'!$C$19=5,'Tool interface'!$C$18=5),AN75,IF(AND('Tool interface'!$C$19=5,'Tool interface'!$C$18=6),AM75,IF(AND('Tool interface'!$C$19=5,'Tool interface'!$C$18=7),AL75,IF(AND('Tool interface'!$C$19=5,'Tool interface'!$C$18=8),AK75,IF(AND('Tool interface'!$C$19=5,'Tool interface'!$C$18=9),AJ75,IF(AND('Tool interface'!$C$19=5,'Tool interface'!$C$18=10),AI75,IF(AND('Tool interface'!$C$19=4,'Tool interface'!$C$18=1),'CBA - BIM level 1'!AS75,IF(AND('Tool interface'!$C$19=4,'Tool interface'!$C$18=2),'CBA - BIM level 1'!AR75,IF(AND('Tool interface'!$C$19=4,'Tool interface'!$C$18=3),'CBA - BIM level 1'!AQ75,IF(AND('Tool interface'!$C$19=4,'Tool interface'!$C$18=4),AP75,IF(AND('Tool interface'!$C$19=4,'Tool interface'!$C$18=5),AO75,IF(AND('Tool interface'!$C$19=4,'Tool interface'!$C$18=6),AN75,IF(AND('Tool interface'!$C$19=4,'Tool interface'!$C$18=7),AM75,IF(AND('Tool interface'!$C$19=4,'Tool interface'!$C$18=8),AL75,IF(AND('Tool interface'!$C$19=4,'Tool interface'!$C$18=9),AK75,IF(AND('Tool interface'!$C$19=4,'Tool interface'!$C$18=10),AJ75,IF(AND('Tool interface'!$C$19=3,'Tool interface'!$C$18=1),'CBA - BIM level 1'!AT75,IF(AND('Tool interface'!$C$19=3,'Tool interface'!$C$18=2),'CBA - BIM level 1'!AS75,IF(AND('Tool interface'!$C$19=3,'Tool interface'!$C$18=3),'CBA - BIM level 1'!AR75,IF(AND('Tool interface'!$C$19=3,'Tool interface'!$C$18=4),'CBA - BIM level 1'!AQ75,IF(AND('Tool interface'!$C$19=3,'Tool interface'!$C$18=5),AP75,IF(AND('Tool interface'!$C$19=3,'Tool interface'!$C$18=6),AO75,IF(AND('Tool interface'!$C$19=3,'Tool interface'!$C$18=7),AN75,IF(AND('Tool interface'!$C$19=3,'Tool interface'!$C$18=8),AM75,IF(AND('Tool interface'!$C$19=3,'Tool interface'!$C$18=9),AL75,IF(AND('Tool interface'!$C$19=3,'Tool interface'!$C$18=10),AK75,IF(AND('Tool interface'!$C$19=2,'Tool interface'!$C$18=1),'CBA - BIM level 1'!AU75,IF(AND('Tool interface'!$C$19=2,'Tool interface'!$C$18=2),'CBA - BIM level 1'!AT75,IF(AND('Tool interface'!$C$19=2,'Tool interface'!$C$18=3),'CBA - BIM level 1'!AS75,IF(AND('Tool interface'!$C$19=2,'Tool interface'!$C$18=4),'CBA - BIM level 1'!AR75,IF(AND('Tool interface'!$C$19=2,'Tool interface'!$C$18=5),'CBA - BIM level 1'!AQ75,IF(AND('Tool interface'!$C$19=2,'Tool interface'!$C$18=6),AP75,IF(AND('Tool interface'!$C$19=2,'Tool interface'!$C$18=7),AO75,IF(AND('Tool interface'!$C$19=2,'Tool interface'!$C$18=8),AN75,IF(AND('Tool interface'!$C$19=2,'Tool interface'!$C$18=9),AM75,IF(AND('Tool interface'!$C$19=2,'Tool interface'!$C$18=10),AL75,IF(AND('Tool interface'!$C$19=1,'Tool interface'!$C$18=1),'CBA - BIM level 1'!AV75,IF(AND('Tool interface'!$C$19=1,'Tool interface'!$C$18=2),'CBA - BIM level 1'!AU75,IF(AND('Tool interface'!$C$19=1,'Tool interface'!$C$18=3),'CBA - BIM level 1'!AT75,IF(AND('Tool interface'!$C$19=1,'Tool interface'!$C$18=4),'CBA - BIM level 1'!AS75,IF(AND('Tool interface'!$C$19=1,'Tool interface'!$C$18=5),'CBA - BIM level 1'!AR75,IF(AND('Tool interface'!$C$19=1,'Tool interface'!$C$18=6),AQ75,IF(AND('Tool interface'!$C$19=1,'Tool interface'!$C$18=7),AP75,IF(AND('Tool interface'!$C$19=1,'Tool interface'!$C$18=8),AO75,IF(AND('Tool interface'!$C$19=1,'Tool interface'!$C$18=9),AN75,IF(AND('Tool interface'!$C$19=1,'Tool interface'!$C$18=10),AM75,))))))))))))))))))))))))))))))))))))))))))))))))))</f>
        <v>0</v>
      </c>
      <c r="AJ76" s="262">
        <f>+IF(AND('Tool interface'!$C$19=5,'Tool interface'!$C$18=1),'CBA - BIM level 1'!AS75,IF(AND('Tool interface'!$C$19=5,'Tool interface'!$C$18=2),'CBA - BIM level 1'!AR75,IF(AND('Tool interface'!$C$19=5,'Tool interface'!$C$18=3),AQ75,IF(AND('Tool interface'!$C$19=5,'Tool interface'!$C$18=4),AP75,IF(AND('Tool interface'!$C$19=5,'Tool interface'!$C$18=5),AO75,IF(AND('Tool interface'!$C$19=5,'Tool interface'!$C$18=6),AN75,IF(AND('Tool interface'!$C$19=5,'Tool interface'!$C$18=7),AM75,IF(AND('Tool interface'!$C$19=5,'Tool interface'!$C$18=8),AL75,IF(AND('Tool interface'!$C$19=5,'Tool interface'!$C$18=9),AK75,IF(AND('Tool interface'!$C$19=5,'Tool interface'!$C$18=10),AJ75,IF(AND('Tool interface'!$C$19=4,'Tool interface'!$C$18=1),'CBA - BIM level 1'!AT75,IF(AND('Tool interface'!$C$19=4,'Tool interface'!$C$18=2),'CBA - BIM level 1'!AS75,IF(AND('Tool interface'!$C$19=4,'Tool interface'!$C$18=3),'CBA - BIM level 1'!AR75,IF(AND('Tool interface'!$C$19=4,'Tool interface'!$C$18=4),AQ75,IF(AND('Tool interface'!$C$19=4,'Tool interface'!$C$18=5),AP75,IF(AND('Tool interface'!$C$19=4,'Tool interface'!$C$18=6),AO75,IF(AND('Tool interface'!$C$19=4,'Tool interface'!$C$18=7),AN75,IF(AND('Tool interface'!$C$19=4,'Tool interface'!$C$18=8),AM75,IF(AND('Tool interface'!$C$19=4,'Tool interface'!$C$18=9),AL75,IF(AND('Tool interface'!$C$19=4,'Tool interface'!$C$18=10),AK75,IF(AND('Tool interface'!$C$19=3,'Tool interface'!$C$18=1),'CBA - BIM level 1'!AU75,IF(AND('Tool interface'!$C$19=3,'Tool interface'!$C$18=2),'CBA - BIM level 1'!AT75,IF(AND('Tool interface'!$C$19=3,'Tool interface'!$C$18=3),'CBA - BIM level 1'!AS75,IF(AND('Tool interface'!$C$19=3,'Tool interface'!$C$18=4),'CBA - BIM level 1'!AR75,IF(AND('Tool interface'!$C$19=3,'Tool interface'!$C$18=5),AQ75,IF(AND('Tool interface'!$C$19=3,'Tool interface'!$C$18=6),AP75,IF(AND('Tool interface'!$C$19=3,'Tool interface'!$C$18=7),AO75,IF(AND('Tool interface'!$C$19=3,'Tool interface'!$C$18=8),AN75,IF(AND('Tool interface'!$C$19=3,'Tool interface'!$C$18=9),AM75,IF(AND('Tool interface'!$C$19=3,'Tool interface'!$C$18=10),AL75,IF(AND('Tool interface'!$C$19=2,'Tool interface'!$C$18=1),'CBA - BIM level 1'!AV75,IF(AND('Tool interface'!$C$19=2,'Tool interface'!$C$18=2),'CBA - BIM level 1'!AU75,IF(AND('Tool interface'!$C$19=2,'Tool interface'!$C$18=3),'CBA - BIM level 1'!AT75,IF(AND('Tool interface'!$C$19=2,'Tool interface'!$C$18=4),'CBA - BIM level 1'!AS75,IF(AND('Tool interface'!$C$19=2,'Tool interface'!$C$18=5),'CBA - BIM level 1'!AR75,IF(AND('Tool interface'!$C$19=2,'Tool interface'!$C$18=6),AQ75,IF(AND('Tool interface'!$C$19=2,'Tool interface'!$C$18=7),AP75,IF(AND('Tool interface'!$C$19=2,'Tool interface'!$C$18=8),AO75,IF(AND('Tool interface'!$C$19=2,'Tool interface'!$C$18=9),AN75,IF(AND('Tool interface'!$C$19=2,'Tool interface'!$C$18=10),AM75,IF(AND('Tool interface'!$C$19=1,'Tool interface'!$C$18=1),'CBA - BIM level 1'!AW75,IF(AND('Tool interface'!$C$19=1,'Tool interface'!$C$18=2),'CBA - BIM level 1'!AV75,IF(AND('Tool interface'!$C$19=1,'Tool interface'!$C$18=3),'CBA - BIM level 1'!AU75,IF(AND('Tool interface'!$C$19=1,'Tool interface'!$C$18=4),'CBA - BIM level 1'!AT75,IF(AND('Tool interface'!$C$19=1,'Tool interface'!$C$18=5),'CBA - BIM level 1'!AS75,IF(AND('Tool interface'!$C$19=1,'Tool interface'!$C$18=6),AR75,IF(AND('Tool interface'!$C$19=1,'Tool interface'!$C$18=7),AQ75,IF(AND('Tool interface'!$C$19=1,'Tool interface'!$C$18=8),AP75,IF(AND('Tool interface'!$C$19=1,'Tool interface'!$C$18=9),AO75,IF(AND('Tool interface'!$C$19=1,'Tool interface'!$C$18=10),AN75,))))))))))))))))))))))))))))))))))))))))))))))))))</f>
        <v>0</v>
      </c>
      <c r="AK76" s="262">
        <f>+IF(AND('Tool interface'!$C$19=5,'Tool interface'!$C$18=1),'CBA - BIM level 1'!AT75,IF(AND('Tool interface'!$C$19=5,'Tool interface'!$C$18=2),'CBA - BIM level 1'!AS75,IF(AND('Tool interface'!$C$19=5,'Tool interface'!$C$18=3),AR75,IF(AND('Tool interface'!$C$19=5,'Tool interface'!$C$18=4),AQ75,IF(AND('Tool interface'!$C$19=5,'Tool interface'!$C$18=5),AP75,IF(AND('Tool interface'!$C$19=5,'Tool interface'!$C$18=6),AO75,IF(AND('Tool interface'!$C$19=5,'Tool interface'!$C$18=7),AN75,IF(AND('Tool interface'!$C$19=5,'Tool interface'!$C$18=8),AM75,IF(AND('Tool interface'!$C$19=5,'Tool interface'!$C$18=9),AL75,IF(AND('Tool interface'!$C$19=5,'Tool interface'!$C$18=10),AK74,IF(AND('Tool interface'!$C$19=4,'Tool interface'!$C$18=1),'CBA - BIM level 1'!AU75,IF(AND('Tool interface'!$C$19=4,'Tool interface'!$C$18=2),'CBA - BIM level 1'!AT75,IF(AND('Tool interface'!$C$19=4,'Tool interface'!$C$18=3),'CBA - BIM level 1'!AS75,IF(AND('Tool interface'!$C$19=4,'Tool interface'!$C$18=4),AR75,IF(AND('Tool interface'!$C$19=4,'Tool interface'!$C$18=5),AQ75,IF(AND('Tool interface'!$C$19=4,'Tool interface'!$C$18=6),AP75,IF(AND('Tool interface'!$C$19=4,'Tool interface'!$C$18=7),AO75,IF(AND('Tool interface'!$C$19=4,'Tool interface'!$C$18=8),AN75,IF(AND('Tool interface'!$C$19=4,'Tool interface'!$C$18=9),AM75,IF(AND('Tool interface'!$C$19=4,'Tool interface'!$C$18=10),AL75,IF(AND('Tool interface'!$C$19=3,'Tool interface'!$C$18=1),'CBA - BIM level 1'!AV75,IF(AND('Tool interface'!$C$19=3,'Tool interface'!$C$18=2),'CBA - BIM level 1'!AU75,IF(AND('Tool interface'!$C$19=3,'Tool interface'!$C$18=3),'CBA - BIM level 1'!AT75,IF(AND('Tool interface'!$C$19=3,'Tool interface'!$C$18=4),'CBA - BIM level 1'!AS75,IF(AND('Tool interface'!$C$19=3,'Tool interface'!$C$18=5),AR75,IF(AND('Tool interface'!$C$19=3,'Tool interface'!$C$18=6),AQ75,IF(AND('Tool interface'!$C$19=3,'Tool interface'!$C$18=7),AP75,IF(AND('Tool interface'!$C$19=3,'Tool interface'!$C$18=8),AO75,IF(AND('Tool interface'!$C$19=3,'Tool interface'!$C$18=9),AN75,IF(AND('Tool interface'!$C$19=3,'Tool interface'!$C$18=10),AM75,IF(AND('Tool interface'!$C$19=2,'Tool interface'!$C$18=1),'CBA - BIM level 1'!AW75,IF(AND('Tool interface'!$C$19=2,'Tool interface'!$C$18=2),'CBA - BIM level 1'!AV75,IF(AND('Tool interface'!$C$19=2,'Tool interface'!$C$18=3),'CBA - BIM level 1'!AU75,IF(AND('Tool interface'!$C$19=2,'Tool interface'!$C$18=4),'CBA - BIM level 1'!AT75,IF(AND('Tool interface'!$C$19=2,'Tool interface'!$C$18=5),'CBA - BIM level 1'!AS75,IF(AND('Tool interface'!$C$19=2,'Tool interface'!$C$18=6),AR75,IF(AND('Tool interface'!$C$19=2,'Tool interface'!$C$18=7),AQ75,IF(AND('Tool interface'!$C$19=2,'Tool interface'!$C$18=8),AP75,IF(AND('Tool interface'!$C$19=2,'Tool interface'!$C$18=9),AO75,IF(AND('Tool interface'!$C$19=2,'Tool interface'!$C$18=10),AN75,IF(AND('Tool interface'!$C$19=1,'Tool interface'!$C$18=1),'CBA - BIM level 1'!AX75,IF(AND('Tool interface'!$C$19=1,'Tool interface'!$C$18=2),'CBA - BIM level 1'!AW75,IF(AND('Tool interface'!$C$19=1,'Tool interface'!$C$18=3),'CBA - BIM level 1'!AV75,IF(AND('Tool interface'!$C$19=1,'Tool interface'!$C$18=4),'CBA - BIM level 1'!AU75,IF(AND('Tool interface'!$C$19=1,'Tool interface'!$C$18=5),'CBA - BIM level 1'!AT75,IF(AND('Tool interface'!$C$19=1,'Tool interface'!$C$18=6),AS75,IF(AND('Tool interface'!$C$19=1,'Tool interface'!$C$18=7),AR75,IF(AND('Tool interface'!$C$19=1,'Tool interface'!$C$18=8),AQ75,IF(AND('Tool interface'!$C$19=1,'Tool interface'!$C$18=9),AP75,IF(AND('Tool interface'!$C$19=1,'Tool interface'!$C$18=10),AO75,))))))))))))))))))))))))))))))))))))))))))))))))))</f>
        <v>0</v>
      </c>
      <c r="AL76" s="247"/>
      <c r="AM76" s="247"/>
      <c r="AN76" s="247"/>
      <c r="AO76" s="247"/>
      <c r="AP76" s="247"/>
    </row>
    <row r="77" spans="1:42" ht="15" thickBot="1" x14ac:dyDescent="0.4">
      <c r="A77" s="632"/>
      <c r="B77" s="410" t="s">
        <v>482</v>
      </c>
      <c r="C77" s="345">
        <f>+C76+NPV($C$37,D76:AK76)</f>
        <v>0</v>
      </c>
      <c r="D77" s="346"/>
      <c r="E77" s="346"/>
      <c r="F77" s="346"/>
      <c r="G77" s="346"/>
      <c r="H77" s="346"/>
      <c r="I77" s="346"/>
      <c r="J77" s="346"/>
      <c r="K77" s="346"/>
      <c r="L77" s="346"/>
      <c r="M77" s="346"/>
      <c r="N77" s="346"/>
      <c r="O77" s="346"/>
      <c r="P77" s="346"/>
      <c r="Q77" s="346"/>
      <c r="R77" s="346"/>
      <c r="S77" s="346"/>
      <c r="T77" s="346"/>
      <c r="U77" s="346"/>
      <c r="V77" s="346"/>
      <c r="W77" s="346"/>
      <c r="X77" s="346"/>
      <c r="Y77" s="346"/>
      <c r="Z77" s="346"/>
      <c r="AA77" s="346"/>
      <c r="AB77" s="346"/>
      <c r="AC77" s="346"/>
      <c r="AD77" s="346"/>
      <c r="AE77" s="346"/>
      <c r="AF77" s="346"/>
      <c r="AG77" s="346"/>
      <c r="AH77" s="346"/>
      <c r="AI77" s="346"/>
      <c r="AJ77" s="346"/>
      <c r="AK77" s="347"/>
      <c r="AL77" s="247"/>
      <c r="AM77" s="247"/>
      <c r="AN77" s="247"/>
      <c r="AO77" s="247"/>
      <c r="AP77" s="247"/>
    </row>
    <row r="78" spans="1:42" ht="15" thickBot="1" x14ac:dyDescent="0.4">
      <c r="A78" s="633"/>
      <c r="B78" s="337" t="s">
        <v>474</v>
      </c>
      <c r="C78" s="475" t="str">
        <f>+IFERROR($C$66/$C$71,"")</f>
        <v/>
      </c>
      <c r="D78" s="339"/>
      <c r="E78" s="335"/>
      <c r="F78" s="335"/>
      <c r="G78" s="335"/>
      <c r="H78" s="335"/>
      <c r="I78" s="335"/>
      <c r="J78" s="335"/>
      <c r="K78" s="335"/>
      <c r="L78" s="335"/>
      <c r="M78" s="335"/>
      <c r="N78" s="335"/>
      <c r="O78" s="335"/>
      <c r="P78" s="335"/>
      <c r="Q78" s="335"/>
      <c r="R78" s="335"/>
      <c r="S78" s="335"/>
      <c r="T78" s="335"/>
      <c r="U78" s="335"/>
      <c r="V78" s="335"/>
      <c r="W78" s="335"/>
      <c r="X78" s="335"/>
      <c r="Y78" s="335"/>
      <c r="Z78" s="335"/>
      <c r="AA78" s="335"/>
      <c r="AB78" s="335"/>
      <c r="AC78" s="335"/>
      <c r="AD78" s="335"/>
      <c r="AE78" s="335"/>
      <c r="AF78" s="335"/>
      <c r="AG78" s="335"/>
      <c r="AH78" s="335"/>
      <c r="AI78" s="335"/>
      <c r="AJ78" s="335"/>
      <c r="AK78" s="340"/>
      <c r="AL78" s="247"/>
      <c r="AM78" s="247"/>
      <c r="AN78" s="247"/>
      <c r="AO78" s="247"/>
      <c r="AP78" s="247"/>
    </row>
    <row r="79" spans="1:42" x14ac:dyDescent="0.35">
      <c r="A79" s="247"/>
      <c r="B79" s="247"/>
      <c r="C79" s="247"/>
      <c r="D79" s="247"/>
      <c r="E79" s="247"/>
      <c r="F79" s="247"/>
      <c r="G79" s="247"/>
      <c r="H79" s="247"/>
      <c r="I79" s="247"/>
      <c r="J79" s="247"/>
      <c r="K79" s="247"/>
      <c r="L79" s="247"/>
      <c r="M79" s="247"/>
      <c r="N79" s="247"/>
      <c r="O79" s="247"/>
      <c r="P79" s="247"/>
      <c r="Q79" s="247"/>
      <c r="R79" s="247"/>
      <c r="S79" s="247"/>
      <c r="T79" s="247"/>
      <c r="U79" s="247"/>
      <c r="V79" s="247"/>
      <c r="W79" s="247"/>
      <c r="X79" s="247"/>
      <c r="Y79" s="247"/>
      <c r="Z79" s="247"/>
      <c r="AA79" s="247"/>
      <c r="AB79" s="247"/>
      <c r="AC79" s="247"/>
      <c r="AD79" s="247"/>
      <c r="AE79" s="247"/>
      <c r="AF79" s="247"/>
      <c r="AG79" s="247"/>
      <c r="AH79" s="247"/>
      <c r="AI79" s="247"/>
      <c r="AJ79" s="247"/>
      <c r="AK79" s="247"/>
      <c r="AL79" s="247"/>
      <c r="AM79" s="247"/>
      <c r="AN79" s="247"/>
      <c r="AO79" s="247"/>
      <c r="AP79" s="247"/>
    </row>
    <row r="80" spans="1:42" x14ac:dyDescent="0.35">
      <c r="A80" s="247"/>
      <c r="B80" s="247"/>
      <c r="C80" s="247"/>
      <c r="D80" s="247"/>
      <c r="E80" s="247"/>
      <c r="F80" s="247"/>
      <c r="G80" s="247"/>
      <c r="H80" s="247"/>
      <c r="I80" s="247"/>
      <c r="J80" s="247"/>
      <c r="K80" s="247"/>
      <c r="L80" s="247"/>
      <c r="M80" s="247"/>
      <c r="N80" s="247"/>
      <c r="O80" s="247"/>
      <c r="P80" s="247"/>
      <c r="Q80" s="247"/>
      <c r="R80" s="247"/>
      <c r="S80" s="247"/>
      <c r="T80" s="247"/>
      <c r="U80" s="247"/>
      <c r="V80" s="247"/>
      <c r="W80" s="247"/>
      <c r="X80" s="247"/>
      <c r="Y80" s="247"/>
      <c r="Z80" s="247"/>
      <c r="AA80" s="247"/>
      <c r="AB80" s="247"/>
      <c r="AC80" s="247"/>
      <c r="AD80" s="247"/>
      <c r="AE80" s="247"/>
      <c r="AF80" s="247"/>
      <c r="AG80" s="247"/>
      <c r="AH80" s="247"/>
      <c r="AI80" s="247"/>
      <c r="AJ80" s="247"/>
      <c r="AK80" s="247"/>
      <c r="AL80" s="247"/>
      <c r="AM80" s="247"/>
      <c r="AN80" s="247"/>
      <c r="AO80" s="247"/>
      <c r="AP80" s="247"/>
    </row>
    <row r="81" spans="1:42" x14ac:dyDescent="0.35">
      <c r="A81" s="247"/>
      <c r="B81" s="247"/>
      <c r="C81" s="247"/>
      <c r="D81" s="247"/>
      <c r="E81" s="247"/>
      <c r="F81" s="247"/>
      <c r="G81" s="247"/>
      <c r="H81" s="247"/>
      <c r="I81" s="247"/>
      <c r="J81" s="247"/>
      <c r="K81" s="247"/>
      <c r="L81" s="247"/>
      <c r="M81" s="247"/>
      <c r="N81" s="247"/>
      <c r="O81" s="247"/>
      <c r="P81" s="247"/>
      <c r="Q81" s="247"/>
      <c r="R81" s="247"/>
      <c r="S81" s="247"/>
      <c r="T81" s="247"/>
      <c r="U81" s="247"/>
      <c r="V81" s="247"/>
      <c r="W81" s="247"/>
      <c r="X81" s="247"/>
      <c r="Y81" s="247"/>
      <c r="Z81" s="247"/>
      <c r="AA81" s="247"/>
      <c r="AB81" s="247"/>
      <c r="AC81" s="247"/>
      <c r="AD81" s="247"/>
      <c r="AE81" s="247"/>
      <c r="AF81" s="247"/>
      <c r="AG81" s="247"/>
      <c r="AH81" s="247"/>
      <c r="AI81" s="247"/>
      <c r="AJ81" s="247"/>
      <c r="AK81" s="247"/>
      <c r="AL81" s="247"/>
      <c r="AM81" s="247"/>
      <c r="AN81" s="247"/>
      <c r="AO81" s="247"/>
      <c r="AP81" s="247"/>
    </row>
    <row r="82" spans="1:42" x14ac:dyDescent="0.35">
      <c r="A82" s="247"/>
      <c r="B82" s="247"/>
      <c r="C82" s="247"/>
      <c r="D82" s="247"/>
      <c r="E82" s="247"/>
      <c r="F82" s="247"/>
      <c r="G82" s="247"/>
      <c r="H82" s="247"/>
      <c r="I82" s="247"/>
      <c r="J82" s="247"/>
      <c r="K82" s="247"/>
      <c r="L82" s="247"/>
      <c r="M82" s="247"/>
      <c r="N82" s="247"/>
      <c r="O82" s="247"/>
      <c r="P82" s="247"/>
      <c r="Q82" s="247"/>
      <c r="R82" s="247"/>
      <c r="S82" s="247"/>
      <c r="T82" s="247"/>
      <c r="U82" s="247"/>
      <c r="V82" s="247"/>
      <c r="W82" s="247"/>
      <c r="X82" s="247"/>
      <c r="Y82" s="247"/>
      <c r="Z82" s="247"/>
      <c r="AA82" s="247"/>
      <c r="AB82" s="247"/>
      <c r="AC82" s="247"/>
      <c r="AD82" s="247"/>
      <c r="AE82" s="247"/>
      <c r="AF82" s="247"/>
      <c r="AG82" s="247"/>
      <c r="AH82" s="247"/>
      <c r="AI82" s="247"/>
      <c r="AJ82" s="247"/>
      <c r="AK82" s="247"/>
      <c r="AL82" s="247"/>
      <c r="AM82" s="247"/>
      <c r="AN82" s="247"/>
      <c r="AO82" s="247"/>
      <c r="AP82" s="247"/>
    </row>
    <row r="83" spans="1:42" x14ac:dyDescent="0.35">
      <c r="A83" s="247"/>
      <c r="B83" s="247"/>
      <c r="C83" s="247"/>
      <c r="D83" s="247"/>
      <c r="E83" s="247"/>
      <c r="F83" s="247"/>
      <c r="G83" s="247"/>
      <c r="H83" s="247"/>
      <c r="I83" s="247"/>
      <c r="J83" s="247"/>
      <c r="K83" s="247"/>
      <c r="L83" s="247"/>
      <c r="M83" s="247"/>
      <c r="N83" s="247"/>
      <c r="O83" s="247"/>
      <c r="P83" s="247"/>
      <c r="Q83" s="247"/>
      <c r="R83" s="247"/>
      <c r="S83" s="247"/>
      <c r="T83" s="247"/>
      <c r="U83" s="247"/>
      <c r="V83" s="247"/>
      <c r="W83" s="247"/>
      <c r="X83" s="247"/>
      <c r="Y83" s="247"/>
      <c r="Z83" s="247"/>
      <c r="AA83" s="247"/>
      <c r="AB83" s="247"/>
      <c r="AC83" s="247"/>
      <c r="AD83" s="247"/>
      <c r="AE83" s="247"/>
      <c r="AF83" s="247"/>
      <c r="AG83" s="247"/>
      <c r="AH83" s="247"/>
      <c r="AI83" s="247"/>
      <c r="AJ83" s="247"/>
      <c r="AK83" s="247"/>
      <c r="AL83" s="247"/>
      <c r="AM83" s="247"/>
      <c r="AN83" s="247"/>
      <c r="AO83" s="247"/>
      <c r="AP83" s="247"/>
    </row>
    <row r="84" spans="1:42" x14ac:dyDescent="0.35">
      <c r="A84" s="247"/>
      <c r="B84" s="247"/>
      <c r="C84" s="247"/>
      <c r="D84" s="247"/>
      <c r="E84" s="247"/>
      <c r="F84" s="247"/>
      <c r="G84" s="247"/>
      <c r="H84" s="247"/>
      <c r="I84" s="247"/>
      <c r="J84" s="247"/>
      <c r="K84" s="247"/>
      <c r="L84" s="247"/>
      <c r="M84" s="247"/>
      <c r="N84" s="247"/>
      <c r="O84" s="247"/>
      <c r="P84" s="247"/>
      <c r="Q84" s="247"/>
      <c r="R84" s="247"/>
      <c r="S84" s="247"/>
      <c r="T84" s="247"/>
      <c r="U84" s="247"/>
      <c r="V84" s="247"/>
      <c r="W84" s="247"/>
      <c r="X84" s="247"/>
      <c r="Y84" s="247"/>
      <c r="Z84" s="247"/>
      <c r="AA84" s="247"/>
      <c r="AB84" s="247"/>
      <c r="AC84" s="247"/>
      <c r="AD84" s="247"/>
      <c r="AE84" s="247"/>
      <c r="AF84" s="247"/>
      <c r="AG84" s="247"/>
      <c r="AH84" s="247"/>
      <c r="AI84" s="247"/>
      <c r="AJ84" s="247"/>
      <c r="AK84" s="247"/>
      <c r="AL84" s="247"/>
      <c r="AM84" s="247"/>
      <c r="AN84" s="247"/>
      <c r="AO84" s="247"/>
      <c r="AP84" s="247"/>
    </row>
    <row r="85" spans="1:42" x14ac:dyDescent="0.35">
      <c r="A85" s="247"/>
      <c r="B85" s="247"/>
      <c r="C85" s="247"/>
      <c r="D85" s="247"/>
      <c r="E85" s="247"/>
      <c r="F85" s="247"/>
      <c r="G85" s="247"/>
      <c r="H85" s="247"/>
      <c r="I85" s="247"/>
      <c r="J85" s="247"/>
      <c r="K85" s="247"/>
      <c r="L85" s="247"/>
      <c r="M85" s="247"/>
      <c r="N85" s="247"/>
      <c r="O85" s="247"/>
      <c r="P85" s="247"/>
      <c r="Q85" s="247"/>
      <c r="R85" s="247"/>
      <c r="S85" s="247"/>
      <c r="T85" s="247"/>
      <c r="U85" s="247"/>
      <c r="V85" s="247"/>
      <c r="W85" s="247"/>
      <c r="X85" s="247"/>
      <c r="Y85" s="247"/>
      <c r="Z85" s="247"/>
      <c r="AA85" s="247"/>
      <c r="AB85" s="247"/>
      <c r="AC85" s="247"/>
      <c r="AD85" s="247"/>
      <c r="AE85" s="247"/>
      <c r="AF85" s="247"/>
      <c r="AG85" s="247"/>
      <c r="AH85" s="247"/>
      <c r="AI85" s="247"/>
      <c r="AJ85" s="247"/>
      <c r="AK85" s="247"/>
      <c r="AL85" s="247"/>
      <c r="AM85" s="247"/>
      <c r="AN85" s="247"/>
      <c r="AO85" s="247"/>
      <c r="AP85" s="247"/>
    </row>
    <row r="86" spans="1:42" x14ac:dyDescent="0.35">
      <c r="A86" s="247"/>
      <c r="B86" s="247"/>
      <c r="C86" s="247"/>
      <c r="D86" s="247"/>
      <c r="E86" s="247"/>
      <c r="F86" s="247"/>
      <c r="G86" s="247"/>
      <c r="H86" s="247"/>
      <c r="I86" s="247"/>
      <c r="J86" s="247"/>
      <c r="K86" s="247"/>
      <c r="L86" s="247"/>
      <c r="M86" s="247"/>
      <c r="N86" s="247"/>
      <c r="O86" s="247"/>
      <c r="P86" s="247"/>
      <c r="Q86" s="247"/>
      <c r="R86" s="247"/>
      <c r="S86" s="247"/>
      <c r="T86" s="247"/>
      <c r="U86" s="247"/>
      <c r="V86" s="247"/>
      <c r="W86" s="247"/>
      <c r="X86" s="247"/>
      <c r="Y86" s="247"/>
      <c r="Z86" s="247"/>
      <c r="AA86" s="247"/>
      <c r="AB86" s="247"/>
      <c r="AC86" s="247"/>
      <c r="AD86" s="247"/>
      <c r="AE86" s="247"/>
      <c r="AF86" s="247"/>
      <c r="AG86" s="247"/>
      <c r="AH86" s="247"/>
      <c r="AI86" s="247"/>
      <c r="AJ86" s="247"/>
      <c r="AK86" s="247"/>
      <c r="AL86" s="247"/>
      <c r="AM86" s="247"/>
      <c r="AN86" s="247"/>
      <c r="AO86" s="247"/>
      <c r="AP86" s="247"/>
    </row>
    <row r="87" spans="1:42" x14ac:dyDescent="0.35">
      <c r="A87" s="247"/>
      <c r="B87" s="247"/>
      <c r="C87" s="247"/>
      <c r="D87" s="247"/>
      <c r="E87" s="247"/>
      <c r="F87" s="247"/>
      <c r="G87" s="247"/>
      <c r="H87" s="247"/>
      <c r="I87" s="247"/>
      <c r="J87" s="247"/>
      <c r="K87" s="247"/>
      <c r="L87" s="247"/>
      <c r="M87" s="247"/>
      <c r="N87" s="247"/>
      <c r="O87" s="247"/>
      <c r="P87" s="247"/>
      <c r="Q87" s="247"/>
      <c r="R87" s="247"/>
      <c r="S87" s="247"/>
      <c r="T87" s="247"/>
      <c r="U87" s="247"/>
      <c r="V87" s="247"/>
      <c r="W87" s="247"/>
      <c r="X87" s="247"/>
      <c r="Y87" s="247"/>
      <c r="Z87" s="247"/>
      <c r="AA87" s="247"/>
      <c r="AB87" s="247"/>
      <c r="AC87" s="247"/>
      <c r="AD87" s="247"/>
      <c r="AE87" s="247"/>
      <c r="AF87" s="247"/>
      <c r="AG87" s="247"/>
      <c r="AH87" s="247"/>
      <c r="AI87" s="247"/>
      <c r="AJ87" s="247"/>
      <c r="AK87" s="247"/>
      <c r="AL87" s="247"/>
      <c r="AM87" s="247"/>
      <c r="AN87" s="247"/>
      <c r="AO87" s="247"/>
      <c r="AP87" s="247"/>
    </row>
    <row r="88" spans="1:42" x14ac:dyDescent="0.35">
      <c r="A88" s="247"/>
      <c r="B88" s="247"/>
      <c r="C88" s="247"/>
      <c r="D88" s="247"/>
      <c r="E88" s="247"/>
      <c r="F88" s="247"/>
      <c r="G88" s="247"/>
      <c r="H88" s="247"/>
      <c r="I88" s="247"/>
      <c r="J88" s="247"/>
      <c r="K88" s="247"/>
      <c r="L88" s="247"/>
      <c r="M88" s="247"/>
      <c r="N88" s="247"/>
      <c r="O88" s="247"/>
      <c r="P88" s="247"/>
      <c r="Q88" s="247"/>
      <c r="R88" s="247"/>
      <c r="S88" s="247"/>
      <c r="T88" s="247"/>
      <c r="U88" s="247"/>
      <c r="V88" s="247"/>
      <c r="W88" s="247"/>
      <c r="X88" s="247"/>
      <c r="Y88" s="247"/>
      <c r="Z88" s="247"/>
      <c r="AA88" s="247"/>
      <c r="AB88" s="247"/>
      <c r="AC88" s="247"/>
      <c r="AD88" s="247"/>
      <c r="AE88" s="247"/>
      <c r="AF88" s="247"/>
      <c r="AG88" s="247"/>
      <c r="AH88" s="247"/>
      <c r="AI88" s="247"/>
      <c r="AJ88" s="247"/>
      <c r="AK88" s="247"/>
      <c r="AL88" s="247"/>
      <c r="AM88" s="247"/>
      <c r="AN88" s="247"/>
      <c r="AO88" s="247"/>
      <c r="AP88" s="247"/>
    </row>
  </sheetData>
  <sheetProtection selectLockedCells="1"/>
  <mergeCells count="17">
    <mergeCell ref="A73:A78"/>
    <mergeCell ref="D37:H37"/>
    <mergeCell ref="B4:B5"/>
    <mergeCell ref="A62:A66"/>
    <mergeCell ref="A68:A71"/>
    <mergeCell ref="C48:G48"/>
    <mergeCell ref="H48:Q48"/>
    <mergeCell ref="A15:A18"/>
    <mergeCell ref="B46:B48"/>
    <mergeCell ref="C4:G5"/>
    <mergeCell ref="H4:Q5"/>
    <mergeCell ref="R4:AK5"/>
    <mergeCell ref="A3:A6"/>
    <mergeCell ref="B1:B3"/>
    <mergeCell ref="C46:AK46"/>
    <mergeCell ref="C60:AK60"/>
    <mergeCell ref="R48:AK48"/>
  </mergeCells>
  <phoneticPr fontId="27" type="noConversion"/>
  <conditionalFormatting sqref="C10">
    <cfRule type="expression" dxfId="29" priority="58">
      <formula>$B$1="Operation and Maintenance"</formula>
    </cfRule>
    <cfRule type="expression" dxfId="28" priority="59">
      <formula>$B$1="Construction"</formula>
    </cfRule>
  </conditionalFormatting>
  <conditionalFormatting sqref="I23:Q23 H24:Q26 H28:Q31 H7:Q22 I27:Q27">
    <cfRule type="expression" dxfId="27" priority="62">
      <formula>$B$1="Operation and Maintenance"</formula>
    </cfRule>
    <cfRule type="expression" dxfId="26" priority="63">
      <formula>$B$1="Planning and Design"</formula>
    </cfRule>
  </conditionalFormatting>
  <conditionalFormatting sqref="H23">
    <cfRule type="expression" dxfId="25" priority="78">
      <formula>$B$1="Planning and Design"</formula>
    </cfRule>
    <cfRule type="expression" dxfId="24" priority="79">
      <formula>$B$1="Operation and Maintenance"</formula>
    </cfRule>
  </conditionalFormatting>
  <conditionalFormatting sqref="H48:AK57">
    <cfRule type="expression" dxfId="23" priority="80">
      <formula>$B$1="Planning and Design"</formula>
    </cfRule>
  </conditionalFormatting>
  <conditionalFormatting sqref="H48:Q57">
    <cfRule type="expression" dxfId="22" priority="81">
      <formula>$B$1="Operation and Maintenance"</formula>
    </cfRule>
  </conditionalFormatting>
  <conditionalFormatting sqref="R48:AK57">
    <cfRule type="expression" dxfId="21" priority="84">
      <formula>$B$1="Construction"</formula>
    </cfRule>
  </conditionalFormatting>
  <conditionalFormatting sqref="A3 C48:G57 C7:G31">
    <cfRule type="expression" dxfId="20" priority="60">
      <formula>$B$1="Construction"</formula>
    </cfRule>
    <cfRule type="expression" dxfId="19" priority="61">
      <formula>$B$1="Operation and Maintenance"</formula>
    </cfRule>
  </conditionalFormatting>
  <conditionalFormatting sqref="H27">
    <cfRule type="expression" dxfId="18" priority="3">
      <formula>$B$1="Planning and Design"</formula>
    </cfRule>
    <cfRule type="expression" dxfId="17" priority="4">
      <formula>$B$1="Operation and Maintenance"</formula>
    </cfRule>
  </conditionalFormatting>
  <conditionalFormatting sqref="R7:AK31">
    <cfRule type="expression" dxfId="16" priority="1">
      <formula>$B$1="Planning and Design"</formula>
    </cfRule>
    <cfRule type="expression" dxfId="15" priority="2">
      <formula>$B$1="Construction"</formula>
    </cfRule>
  </conditionalFormatting>
  <dataValidations count="1">
    <dataValidation allowBlank="1" showInputMessage="1" showErrorMessage="1" prompt="Please enter the discount rate to be considered for the project" sqref="C37" xr:uid="{00000000-0002-0000-0500-000000000000}"/>
  </dataValidations>
  <pageMargins left="0.7" right="0.7" top="0.75" bottom="0.75" header="0.3" footer="0.3"/>
  <pageSetup paperSize="9" orientation="portrait" r:id="rId1"/>
  <headerFooter>
    <oddHeader>&amp;R&amp;"Calibri"&amp;7&amp;K000000Security level: RINA/CL/SENSITIVE&amp;1#</oddHeader>
  </headerFooter>
  <drawing r:id="rId2"/>
  <legacyDrawing r:id="rId3"/>
  <controls>
    <mc:AlternateContent xmlns:mc="http://schemas.openxmlformats.org/markup-compatibility/2006">
      <mc:Choice Requires="x14">
        <control shapeId="5122" r:id="rId4" name="Label1">
          <controlPr defaultSize="0" autoLine="0" r:id="rId5">
            <anchor moveWithCells="1">
              <from>
                <xdr:col>1</xdr:col>
                <xdr:colOff>88900</xdr:colOff>
                <xdr:row>1</xdr:row>
                <xdr:rowOff>0</xdr:rowOff>
              </from>
              <to>
                <xdr:col>1</xdr:col>
                <xdr:colOff>552450</xdr:colOff>
                <xdr:row>1</xdr:row>
                <xdr:rowOff>374650</xdr:rowOff>
              </to>
            </anchor>
          </controlPr>
        </control>
      </mc:Choice>
      <mc:Fallback>
        <control shapeId="5122" r:id="rId4" name="Label1"/>
      </mc:Fallback>
    </mc:AlternateContent>
    <mc:AlternateContent xmlns:mc="http://schemas.openxmlformats.org/markup-compatibility/2006">
      <mc:Choice Requires="x14">
        <control shapeId="5124" r:id="rId6" name="Label2">
          <controlPr defaultSize="0" autoLine="0" r:id="rId7">
            <anchor moveWithCells="1">
              <from>
                <xdr:col>0</xdr:col>
                <xdr:colOff>1098550</xdr:colOff>
                <xdr:row>4</xdr:row>
                <xdr:rowOff>69850</xdr:rowOff>
              </from>
              <to>
                <xdr:col>0</xdr:col>
                <xdr:colOff>1352550</xdr:colOff>
                <xdr:row>5</xdr:row>
                <xdr:rowOff>95250</xdr:rowOff>
              </to>
            </anchor>
          </controlPr>
        </control>
      </mc:Choice>
      <mc:Fallback>
        <control shapeId="5124" r:id="rId6" name="Label2"/>
      </mc:Fallback>
    </mc:AlternateContent>
    <mc:AlternateContent xmlns:mc="http://schemas.openxmlformats.org/markup-compatibility/2006">
      <mc:Choice Requires="x14">
        <control shapeId="5127" r:id="rId8" name="Label5">
          <controlPr defaultSize="0" autoLine="0" r:id="rId9">
            <anchor moveWithCells="1">
              <from>
                <xdr:col>0</xdr:col>
                <xdr:colOff>1555750</xdr:colOff>
                <xdr:row>38</xdr:row>
                <xdr:rowOff>184150</xdr:rowOff>
              </from>
              <to>
                <xdr:col>0</xdr:col>
                <xdr:colOff>1778000</xdr:colOff>
                <xdr:row>40</xdr:row>
                <xdr:rowOff>25400</xdr:rowOff>
              </to>
            </anchor>
          </controlPr>
        </control>
      </mc:Choice>
      <mc:Fallback>
        <control shapeId="5127" r:id="rId8" name="Label5"/>
      </mc:Fallback>
    </mc:AlternateContent>
    <mc:AlternateContent xmlns:mc="http://schemas.openxmlformats.org/markup-compatibility/2006">
      <mc:Choice Requires="x14">
        <control shapeId="5128" r:id="rId10" name="Label6">
          <controlPr defaultSize="0" autoLine="0" r:id="rId11">
            <anchor moveWithCells="1">
              <from>
                <xdr:col>0</xdr:col>
                <xdr:colOff>1555750</xdr:colOff>
                <xdr:row>37</xdr:row>
                <xdr:rowOff>184150</xdr:rowOff>
              </from>
              <to>
                <xdr:col>0</xdr:col>
                <xdr:colOff>1778000</xdr:colOff>
                <xdr:row>39</xdr:row>
                <xdr:rowOff>25400</xdr:rowOff>
              </to>
            </anchor>
          </controlPr>
        </control>
      </mc:Choice>
      <mc:Fallback>
        <control shapeId="5128" r:id="rId10" name="Label6"/>
      </mc:Fallback>
    </mc:AlternateContent>
    <mc:AlternateContent xmlns:mc="http://schemas.openxmlformats.org/markup-compatibility/2006">
      <mc:Choice Requires="x14">
        <control shapeId="5129" r:id="rId12" name="Label7">
          <controlPr defaultSize="0" autoLine="0" r:id="rId13">
            <anchor moveWithCells="1">
              <from>
                <xdr:col>0</xdr:col>
                <xdr:colOff>1555750</xdr:colOff>
                <xdr:row>35</xdr:row>
                <xdr:rowOff>184150</xdr:rowOff>
              </from>
              <to>
                <xdr:col>0</xdr:col>
                <xdr:colOff>1778000</xdr:colOff>
                <xdr:row>37</xdr:row>
                <xdr:rowOff>25400</xdr:rowOff>
              </to>
            </anchor>
          </controlPr>
        </control>
      </mc:Choice>
      <mc:Fallback>
        <control shapeId="5129" r:id="rId12" name="Label7"/>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prompt="Select whether you want to exclude this indicator from the analysis" xr:uid="{00000000-0002-0000-0500-000001000000}">
          <x14:formula1>
            <xm:f>Database!$I$163:$I$164</xm:f>
          </x14:formula1>
          <xm:sqref>A7:A14 A19:A27</xm:sqref>
        </x14:dataValidation>
        <x14:dataValidation type="list" allowBlank="1" showInputMessage="1" showErrorMessage="1" xr:uid="{00000000-0002-0000-0500-000002000000}">
          <x14:formula1>
            <xm:f>Database!$H$190:$H$193</xm:f>
          </x14:formula1>
          <xm:sqref>B1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dimension ref="A1:AQ86"/>
  <sheetViews>
    <sheetView topLeftCell="A37" zoomScale="110" zoomScaleNormal="110" workbookViewId="0">
      <selection activeCell="B19" sqref="B19"/>
    </sheetView>
  </sheetViews>
  <sheetFormatPr defaultColWidth="0" defaultRowHeight="14.5" zeroHeight="1" x14ac:dyDescent="0.35"/>
  <cols>
    <col min="1" max="1" width="27.54296875" customWidth="1"/>
    <col min="2" max="2" width="111.54296875" customWidth="1"/>
    <col min="3" max="3" width="15.81640625" customWidth="1"/>
    <col min="4" max="4" width="12.1796875" customWidth="1"/>
    <col min="5" max="5" width="13.54296875" bestFit="1" customWidth="1"/>
    <col min="6" max="6" width="12.81640625" customWidth="1"/>
    <col min="7" max="7" width="13.54296875" customWidth="1"/>
    <col min="8" max="8" width="17" bestFit="1" customWidth="1"/>
    <col min="9" max="10" width="15.453125" bestFit="1" customWidth="1"/>
    <col min="11" max="11" width="12" customWidth="1"/>
    <col min="12" max="14" width="15.453125" bestFit="1" customWidth="1"/>
    <col min="15" max="15" width="13.1796875" bestFit="1" customWidth="1"/>
    <col min="16" max="16" width="12.81640625" bestFit="1" customWidth="1"/>
    <col min="17" max="17" width="13.1796875" bestFit="1" customWidth="1"/>
    <col min="18" max="18" width="16.54296875" bestFit="1" customWidth="1"/>
    <col min="19" max="20" width="14.1796875" bestFit="1" customWidth="1"/>
    <col min="21" max="21" width="13.81640625" bestFit="1" customWidth="1"/>
    <col min="22" max="28" width="14.1796875" bestFit="1" customWidth="1"/>
    <col min="29" max="29" width="10.81640625" customWidth="1"/>
    <col min="30" max="30" width="13.81640625" bestFit="1" customWidth="1"/>
    <col min="31" max="37" width="14.1796875" bestFit="1" customWidth="1"/>
    <col min="38" max="41" width="9.1796875" customWidth="1"/>
    <col min="42" max="43" width="0" hidden="1" customWidth="1"/>
    <col min="44" max="16384" width="9.1796875" hidden="1"/>
  </cols>
  <sheetData>
    <row r="1" spans="1:41" ht="15" customHeight="1" thickBot="1" x14ac:dyDescent="0.4">
      <c r="A1" s="648"/>
      <c r="B1" s="623" t="s">
        <v>263</v>
      </c>
      <c r="C1" s="258">
        <v>1</v>
      </c>
      <c r="D1" s="258">
        <v>2</v>
      </c>
      <c r="E1" s="258">
        <v>3</v>
      </c>
      <c r="F1" s="258">
        <v>4</v>
      </c>
      <c r="G1" s="258">
        <v>5</v>
      </c>
      <c r="H1" s="258">
        <v>6</v>
      </c>
      <c r="I1" s="258">
        <v>7</v>
      </c>
      <c r="J1" s="258">
        <v>8</v>
      </c>
      <c r="K1" s="258">
        <v>9</v>
      </c>
      <c r="L1" s="258">
        <v>10</v>
      </c>
      <c r="M1" s="258">
        <v>11</v>
      </c>
      <c r="N1" s="258">
        <v>12</v>
      </c>
      <c r="O1" s="258">
        <v>13</v>
      </c>
      <c r="P1" s="258">
        <v>14</v>
      </c>
      <c r="Q1" s="258">
        <v>15</v>
      </c>
      <c r="R1" s="258">
        <v>16</v>
      </c>
      <c r="S1" s="258">
        <v>17</v>
      </c>
      <c r="T1" s="258">
        <v>18</v>
      </c>
      <c r="U1" s="258">
        <v>19</v>
      </c>
      <c r="V1" s="258">
        <v>20</v>
      </c>
      <c r="W1" s="258">
        <v>21</v>
      </c>
      <c r="X1" s="258">
        <v>22</v>
      </c>
      <c r="Y1" s="258">
        <v>23</v>
      </c>
      <c r="Z1" s="258">
        <v>24</v>
      </c>
      <c r="AA1" s="258">
        <v>25</v>
      </c>
      <c r="AB1" s="258">
        <v>26</v>
      </c>
      <c r="AC1" s="258">
        <v>27</v>
      </c>
      <c r="AD1" s="258">
        <v>28</v>
      </c>
      <c r="AE1" s="258">
        <v>29</v>
      </c>
      <c r="AF1" s="258">
        <v>30</v>
      </c>
      <c r="AG1" s="258">
        <v>31</v>
      </c>
      <c r="AH1" s="258">
        <v>32</v>
      </c>
      <c r="AI1" s="258">
        <v>33</v>
      </c>
      <c r="AJ1" s="258">
        <v>34</v>
      </c>
      <c r="AK1" s="258">
        <v>35</v>
      </c>
      <c r="AL1" s="247"/>
      <c r="AM1" s="247"/>
      <c r="AN1" s="247"/>
      <c r="AO1" s="247"/>
    </row>
    <row r="2" spans="1:41" ht="70.5" customHeight="1" thickBot="1" x14ac:dyDescent="0.4">
      <c r="A2" s="649"/>
      <c r="B2" s="624"/>
      <c r="C2" s="415">
        <v>1</v>
      </c>
      <c r="D2" s="415">
        <f>+C2+$A$3*C2</f>
        <v>1.02</v>
      </c>
      <c r="E2" s="415">
        <f t="shared" ref="E2:AK2" si="0">+D2+$A$3*D2</f>
        <v>1.0404</v>
      </c>
      <c r="F2" s="415">
        <f t="shared" si="0"/>
        <v>1.0612079999999999</v>
      </c>
      <c r="G2" s="415">
        <f t="shared" si="0"/>
        <v>1.08243216</v>
      </c>
      <c r="H2" s="415">
        <f t="shared" si="0"/>
        <v>1.1040808032</v>
      </c>
      <c r="I2" s="415">
        <f t="shared" si="0"/>
        <v>1.1261624192640001</v>
      </c>
      <c r="J2" s="415">
        <f t="shared" si="0"/>
        <v>1.14868566764928</v>
      </c>
      <c r="K2" s="415">
        <f t="shared" si="0"/>
        <v>1.1716593810022657</v>
      </c>
      <c r="L2" s="415">
        <f t="shared" si="0"/>
        <v>1.1950925686223111</v>
      </c>
      <c r="M2" s="415">
        <f t="shared" si="0"/>
        <v>1.2189944199947573</v>
      </c>
      <c r="N2" s="415">
        <f t="shared" si="0"/>
        <v>1.2433743083946525</v>
      </c>
      <c r="O2" s="415">
        <f t="shared" si="0"/>
        <v>1.2682417945625455</v>
      </c>
      <c r="P2" s="415">
        <f t="shared" si="0"/>
        <v>1.2936066304537963</v>
      </c>
      <c r="Q2" s="415">
        <f t="shared" si="0"/>
        <v>1.3194787630628722</v>
      </c>
      <c r="R2" s="415">
        <f t="shared" si="0"/>
        <v>1.3458683383241297</v>
      </c>
      <c r="S2" s="415">
        <f t="shared" si="0"/>
        <v>1.3727857050906123</v>
      </c>
      <c r="T2" s="415">
        <f t="shared" si="0"/>
        <v>1.4002414191924246</v>
      </c>
      <c r="U2" s="415">
        <f t="shared" si="0"/>
        <v>1.4282462475762732</v>
      </c>
      <c r="V2" s="415">
        <f t="shared" si="0"/>
        <v>1.4568111725277986</v>
      </c>
      <c r="W2" s="415">
        <f t="shared" si="0"/>
        <v>1.4859473959783545</v>
      </c>
      <c r="X2" s="415">
        <f t="shared" si="0"/>
        <v>1.5156663438979217</v>
      </c>
      <c r="Y2" s="415">
        <f t="shared" si="0"/>
        <v>1.5459796707758802</v>
      </c>
      <c r="Z2" s="415">
        <f t="shared" si="0"/>
        <v>1.5768992641913977</v>
      </c>
      <c r="AA2" s="415">
        <f t="shared" si="0"/>
        <v>1.6084372494752257</v>
      </c>
      <c r="AB2" s="415">
        <f t="shared" si="0"/>
        <v>1.6406059944647302</v>
      </c>
      <c r="AC2" s="415">
        <f t="shared" si="0"/>
        <v>1.6734181143540248</v>
      </c>
      <c r="AD2" s="415">
        <f t="shared" si="0"/>
        <v>1.7068864766411052</v>
      </c>
      <c r="AE2" s="415">
        <f t="shared" si="0"/>
        <v>1.7410242061739272</v>
      </c>
      <c r="AF2" s="415">
        <f t="shared" si="0"/>
        <v>1.7758446902974057</v>
      </c>
      <c r="AG2" s="415">
        <f t="shared" si="0"/>
        <v>1.8113615841033537</v>
      </c>
      <c r="AH2" s="415">
        <f t="shared" si="0"/>
        <v>1.8475888157854208</v>
      </c>
      <c r="AI2" s="415">
        <f t="shared" si="0"/>
        <v>1.8845405921011291</v>
      </c>
      <c r="AJ2" s="415">
        <f t="shared" si="0"/>
        <v>1.9222314039431516</v>
      </c>
      <c r="AK2" s="415">
        <f t="shared" si="0"/>
        <v>1.9606760320220147</v>
      </c>
      <c r="AL2" s="247"/>
      <c r="AM2" s="247"/>
      <c r="AN2" s="247"/>
      <c r="AO2" s="247"/>
    </row>
    <row r="3" spans="1:41" ht="15.75" hidden="1" customHeight="1" thickBot="1" x14ac:dyDescent="0.4">
      <c r="A3" s="620">
        <f>+'Tool interface'!$C$29</f>
        <v>0.02</v>
      </c>
      <c r="B3" s="354"/>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6"/>
      <c r="AF3" s="416"/>
      <c r="AG3" s="416"/>
      <c r="AH3" s="416"/>
      <c r="AI3" s="416"/>
      <c r="AJ3" s="416"/>
      <c r="AK3" s="416"/>
      <c r="AL3" s="247"/>
      <c r="AM3" s="247"/>
      <c r="AN3" s="247"/>
      <c r="AO3" s="247"/>
    </row>
    <row r="4" spans="1:41" ht="19.5" customHeight="1" thickBot="1" x14ac:dyDescent="0.4">
      <c r="A4" s="621"/>
      <c r="B4" s="635" t="s">
        <v>483</v>
      </c>
      <c r="C4" s="619" t="s">
        <v>485</v>
      </c>
      <c r="D4" s="619"/>
      <c r="E4" s="619"/>
      <c r="F4" s="619"/>
      <c r="G4" s="647"/>
      <c r="H4" s="664" t="s">
        <v>253</v>
      </c>
      <c r="I4" s="665"/>
      <c r="J4" s="665"/>
      <c r="K4" s="665"/>
      <c r="L4" s="665"/>
      <c r="M4" s="665"/>
      <c r="N4" s="665"/>
      <c r="O4" s="665"/>
      <c r="P4" s="665"/>
      <c r="Q4" s="666"/>
      <c r="R4" s="664" t="s">
        <v>257</v>
      </c>
      <c r="S4" s="665"/>
      <c r="T4" s="665"/>
      <c r="U4" s="665"/>
      <c r="V4" s="665"/>
      <c r="W4" s="665"/>
      <c r="X4" s="665"/>
      <c r="Y4" s="665"/>
      <c r="Z4" s="665"/>
      <c r="AA4" s="665"/>
      <c r="AB4" s="665"/>
      <c r="AC4" s="665"/>
      <c r="AD4" s="665"/>
      <c r="AE4" s="665"/>
      <c r="AF4" s="665"/>
      <c r="AG4" s="665"/>
      <c r="AH4" s="665"/>
      <c r="AI4" s="665"/>
      <c r="AJ4" s="665"/>
      <c r="AK4" s="666"/>
      <c r="AL4" s="247"/>
      <c r="AM4" s="247"/>
      <c r="AN4" s="247"/>
      <c r="AO4" s="247"/>
    </row>
    <row r="5" spans="1:41" ht="15" thickBot="1" x14ac:dyDescent="0.4">
      <c r="A5" s="621"/>
      <c r="B5" s="636"/>
      <c r="C5" s="619"/>
      <c r="D5" s="619"/>
      <c r="E5" s="619"/>
      <c r="F5" s="619"/>
      <c r="G5" s="647"/>
      <c r="H5" s="667"/>
      <c r="I5" s="668"/>
      <c r="J5" s="668"/>
      <c r="K5" s="668"/>
      <c r="L5" s="668"/>
      <c r="M5" s="668"/>
      <c r="N5" s="668"/>
      <c r="O5" s="668"/>
      <c r="P5" s="668"/>
      <c r="Q5" s="669"/>
      <c r="R5" s="667"/>
      <c r="S5" s="668"/>
      <c r="T5" s="668"/>
      <c r="U5" s="668"/>
      <c r="V5" s="668"/>
      <c r="W5" s="668"/>
      <c r="X5" s="668"/>
      <c r="Y5" s="668"/>
      <c r="Z5" s="668"/>
      <c r="AA5" s="668"/>
      <c r="AB5" s="668"/>
      <c r="AC5" s="668"/>
      <c r="AD5" s="668"/>
      <c r="AE5" s="668"/>
      <c r="AF5" s="668"/>
      <c r="AG5" s="668"/>
      <c r="AH5" s="668"/>
      <c r="AI5" s="668"/>
      <c r="AJ5" s="668"/>
      <c r="AK5" s="669"/>
      <c r="AL5" s="247"/>
      <c r="AM5" s="247"/>
      <c r="AN5" s="247"/>
      <c r="AO5" s="247"/>
    </row>
    <row r="6" spans="1:41" ht="40.5" customHeight="1" thickBot="1" x14ac:dyDescent="0.4">
      <c r="A6" s="622"/>
      <c r="B6" s="355" t="s">
        <v>425</v>
      </c>
      <c r="C6" s="356" t="s">
        <v>83</v>
      </c>
      <c r="D6" s="356" t="s">
        <v>84</v>
      </c>
      <c r="E6" s="356" t="s">
        <v>85</v>
      </c>
      <c r="F6" s="356" t="s">
        <v>86</v>
      </c>
      <c r="G6" s="356" t="s">
        <v>87</v>
      </c>
      <c r="H6" s="472" t="s">
        <v>83</v>
      </c>
      <c r="I6" s="472" t="s">
        <v>84</v>
      </c>
      <c r="J6" s="472" t="s">
        <v>85</v>
      </c>
      <c r="K6" s="472" t="s">
        <v>86</v>
      </c>
      <c r="L6" s="472" t="s">
        <v>87</v>
      </c>
      <c r="M6" s="472" t="s">
        <v>88</v>
      </c>
      <c r="N6" s="472" t="s">
        <v>89</v>
      </c>
      <c r="O6" s="472" t="s">
        <v>90</v>
      </c>
      <c r="P6" s="472" t="s">
        <v>91</v>
      </c>
      <c r="Q6" s="472" t="s">
        <v>92</v>
      </c>
      <c r="R6" s="472" t="s">
        <v>83</v>
      </c>
      <c r="S6" s="472" t="s">
        <v>84</v>
      </c>
      <c r="T6" s="472" t="s">
        <v>85</v>
      </c>
      <c r="U6" s="472" t="s">
        <v>86</v>
      </c>
      <c r="V6" s="472" t="s">
        <v>87</v>
      </c>
      <c r="W6" s="472" t="s">
        <v>88</v>
      </c>
      <c r="X6" s="472" t="s">
        <v>89</v>
      </c>
      <c r="Y6" s="472" t="s">
        <v>90</v>
      </c>
      <c r="Z6" s="472" t="s">
        <v>91</v>
      </c>
      <c r="AA6" s="472" t="s">
        <v>92</v>
      </c>
      <c r="AB6" s="472" t="s">
        <v>93</v>
      </c>
      <c r="AC6" s="472" t="s">
        <v>94</v>
      </c>
      <c r="AD6" s="472" t="s">
        <v>95</v>
      </c>
      <c r="AE6" s="472" t="s">
        <v>96</v>
      </c>
      <c r="AF6" s="472" t="s">
        <v>97</v>
      </c>
      <c r="AG6" s="472" t="s">
        <v>98</v>
      </c>
      <c r="AH6" s="472" t="s">
        <v>99</v>
      </c>
      <c r="AI6" s="472" t="s">
        <v>100</v>
      </c>
      <c r="AJ6" s="472" t="s">
        <v>101</v>
      </c>
      <c r="AK6" s="472" t="s">
        <v>102</v>
      </c>
      <c r="AL6" s="247"/>
      <c r="AM6" s="247"/>
      <c r="AN6" s="247"/>
      <c r="AO6" s="247"/>
    </row>
    <row r="7" spans="1:41" ht="15" thickBot="1" x14ac:dyDescent="0.4">
      <c r="A7" s="476" t="s">
        <v>380</v>
      </c>
      <c r="B7" s="258" t="s">
        <v>532</v>
      </c>
      <c r="C7" s="260"/>
      <c r="D7" s="260"/>
      <c r="E7" s="260"/>
      <c r="F7" s="260"/>
      <c r="G7" s="260"/>
      <c r="H7" s="386">
        <f>IF($A$7="Off","",IF('Tool interface'!$C$19=0,0,IF('Tool interface'!$C$18=0,0,IF('Tool interface'!$C$18&gt;=1,IF('Tool interface'!$C$19=1,(Database!$D$97/'Tool interface'!$C$18)*'CBA - BIM level 2'!$D$2,IF('Tool interface'!$C$19=2,(Database!$D$97/'Tool interface'!$C$18)*'CBA - BIM level 2'!$E$2,IF('Tool interface'!$C$19=3,(Database!$D$97/'Tool interface'!$C$18)*'CBA - BIM level 2'!$F$2,IF('Tool interface'!$C$19=4,(Database!$D$97/'Tool interface'!$C$18)*'CBA - BIM level 2'!$G$2,IF('Tool interface'!$C$19=5,(Database!$D$97/'Tool interface'!$C$18)*'CBA - BIM level 2'!$H$2,"")))))))))</f>
        <v>0</v>
      </c>
      <c r="I7" s="386" t="str">
        <f>IF($A$7="Off","",IF('Tool interface'!$C$18&gt;=2,(H7+$A$3*H7),""))</f>
        <v/>
      </c>
      <c r="J7" s="386" t="str">
        <f>IF($A$7="Off","",IF('Tool interface'!$C$18&gt;=3,(I7+$A$3*I7),""))</f>
        <v/>
      </c>
      <c r="K7" s="386" t="str">
        <f>IF($A$7="Off","",IF('Tool interface'!$C$18&gt;=4,(J7+$A$3*J7),""))</f>
        <v/>
      </c>
      <c r="L7" s="386" t="str">
        <f>IF($A$7="Off","",IF('Tool interface'!$C$18&gt;=5,(K7+$A$3*K7),""))</f>
        <v/>
      </c>
      <c r="M7" s="386" t="str">
        <f>IF($A$7="Off","",IF('Tool interface'!$C$18&gt;=6,(L7+$A$3*L7),""))</f>
        <v/>
      </c>
      <c r="N7" s="386" t="str">
        <f>IF($A$7="Off","",IF('Tool interface'!$C$18&gt;=7,(M7+$A$3*M7),""))</f>
        <v/>
      </c>
      <c r="O7" s="386" t="str">
        <f>IF($A$7="Off","",IF('Tool interface'!$C$18&gt;=8,(N7+$A$3*N7),""))</f>
        <v/>
      </c>
      <c r="P7" s="386" t="str">
        <f>IF($A$7="Off","",IF('Tool interface'!$C$18&gt;=9,(O7+$A$3*O7),""))</f>
        <v/>
      </c>
      <c r="Q7" s="386" t="str">
        <f>IF($A$7="Off","",IF('Tool interface'!$C$18&gt;=10,(P7+$A$3*P7),""))</f>
        <v/>
      </c>
      <c r="R7" s="387"/>
      <c r="S7" s="387"/>
      <c r="T7" s="387"/>
      <c r="U7" s="387"/>
      <c r="V7" s="387"/>
      <c r="W7" s="387"/>
      <c r="X7" s="387"/>
      <c r="Y7" s="387"/>
      <c r="Z7" s="387"/>
      <c r="AA7" s="387"/>
      <c r="AB7" s="387"/>
      <c r="AC7" s="387"/>
      <c r="AD7" s="387"/>
      <c r="AE7" s="387"/>
      <c r="AF7" s="387"/>
      <c r="AG7" s="387"/>
      <c r="AH7" s="387"/>
      <c r="AI7" s="387"/>
      <c r="AJ7" s="387"/>
      <c r="AK7" s="387"/>
      <c r="AL7" s="247"/>
      <c r="AM7" s="247"/>
      <c r="AN7" s="247"/>
      <c r="AO7" s="247"/>
    </row>
    <row r="8" spans="1:41" ht="15" thickBot="1" x14ac:dyDescent="0.4">
      <c r="A8" s="476" t="s">
        <v>380</v>
      </c>
      <c r="B8" s="258" t="s">
        <v>533</v>
      </c>
      <c r="C8" s="260"/>
      <c r="D8" s="260"/>
      <c r="E8" s="260"/>
      <c r="F8" s="260"/>
      <c r="G8" s="260"/>
      <c r="H8" s="386" t="str">
        <f>IF($A$8="Off","",IF('Tool interface'!$C$19=1,(Database!$D$103)*'CBA - BIM level 2'!$D$2,IF('Tool interface'!$C$19=2,(Database!$D$103)*'CBA - BIM level 2'!$E$2,IF('Tool interface'!$C$19=3,(Database!$D$103)*'CBA - BIM level 2'!$F$2,IF('Tool interface'!$C$19=4,(Database!$D$103)*'CBA - BIM level 2'!$G$2,IF('Tool interface'!$C$19=5,(Database!$D$103)*'CBA - BIM level 2'!$H$2,""))))))</f>
        <v/>
      </c>
      <c r="I8" s="389"/>
      <c r="J8" s="389"/>
      <c r="K8" s="389"/>
      <c r="L8" s="389"/>
      <c r="M8" s="389"/>
      <c r="N8" s="389"/>
      <c r="O8" s="389"/>
      <c r="P8" s="389"/>
      <c r="Q8" s="389"/>
      <c r="R8" s="387"/>
      <c r="S8" s="387"/>
      <c r="T8" s="387"/>
      <c r="U8" s="387"/>
      <c r="V8" s="387"/>
      <c r="W8" s="387"/>
      <c r="X8" s="387"/>
      <c r="Y8" s="387"/>
      <c r="Z8" s="387"/>
      <c r="AA8" s="387"/>
      <c r="AB8" s="387"/>
      <c r="AC8" s="387"/>
      <c r="AD8" s="387"/>
      <c r="AE8" s="387"/>
      <c r="AF8" s="387"/>
      <c r="AG8" s="387"/>
      <c r="AH8" s="387"/>
      <c r="AI8" s="387"/>
      <c r="AJ8" s="387"/>
      <c r="AK8" s="387"/>
      <c r="AL8" s="247"/>
      <c r="AM8" s="247"/>
      <c r="AN8" s="247"/>
      <c r="AO8" s="247"/>
    </row>
    <row r="9" spans="1:41" ht="15" thickBot="1" x14ac:dyDescent="0.4">
      <c r="A9" s="476" t="s">
        <v>380</v>
      </c>
      <c r="B9" s="258" t="s">
        <v>426</v>
      </c>
      <c r="C9" s="386" t="str">
        <f>IF($A$9="Off","",IF('Tool interface'!$C$19&gt;=1,Database!$E$114/('Tool interface'!$C$19+'Tool interface'!$C$18),""))</f>
        <v/>
      </c>
      <c r="D9" s="386" t="str">
        <f>IF($A$9="Off","",IF('Tool interface'!$C$19&gt;=2,C9+C9*$A$3,""))</f>
        <v/>
      </c>
      <c r="E9" s="386" t="str">
        <f>IF($A$9="Off","",IF('Tool interface'!$C$19&gt;=3,D9+D9*$A$3,""))</f>
        <v/>
      </c>
      <c r="F9" s="386" t="str">
        <f>IF($A$9="Off","",IF('Tool interface'!$C$19&gt;=4,E9+E9*$A$3,""))</f>
        <v/>
      </c>
      <c r="G9" s="386" t="str">
        <f>IF($A$9="Off","",IF('Tool interface'!$C$19&gt;=5,F9+F9*$A$3,""))</f>
        <v/>
      </c>
      <c r="H9" s="386">
        <f>IF($A$9="Off","",IF('Tool interface'!$C$19=0,0,IF('Tool interface'!$C$18=0,0,IF('Tool interface'!$C$18&gt;=1,IF('Tool interface'!$C$19=1,(Database!$E$114/('Tool interface'!$C$18+'Tool interface'!$C$19))*'CBA - BIM level 2'!$D$2,IF('Tool interface'!$C$19=2,(Database!$E$114/('Tool interface'!$C$18+'Tool interface'!$C$19))*'CBA - BIM level 2'!$E$2,IF('Tool interface'!$C$19=3,(Database!$E$114/('Tool interface'!$C$18+'Tool interface'!$C$19))*'CBA - BIM level 2'!$F$2,IF('Tool interface'!$C$19=4,(Database!$E$114/('Tool interface'!$C$18+'Tool interface'!$C$19))*'CBA - BIM level 2'!$G$2,IF('Tool interface'!$C$19=5,(Database!$E$114/('Tool interface'!$C$18+'Tool interface'!$C$19))*'CBA - BIM level 2'!$H$2,"")))))))))</f>
        <v>0</v>
      </c>
      <c r="I9" s="386" t="str">
        <f>IF($A$9="Off","",IF('Tool interface'!$C$18&gt;=2,(H9+$A$3*H9),""))</f>
        <v/>
      </c>
      <c r="J9" s="386" t="str">
        <f>IF($A$9="Off","",IF('Tool interface'!$C$18&gt;=3,(I9+$A$3*I9),""))</f>
        <v/>
      </c>
      <c r="K9" s="386" t="str">
        <f>IF($A$9="Off","",IF('Tool interface'!$C$18&gt;=4,(J9+$A$3*J9),""))</f>
        <v/>
      </c>
      <c r="L9" s="386" t="str">
        <f>IF($A$9="Off","",IF('Tool interface'!$C$18&gt;=5,(K9+$A$3*K9),""))</f>
        <v/>
      </c>
      <c r="M9" s="386" t="str">
        <f>IF($A$9="Off","",IF('Tool interface'!$C$18&gt;=6,(L9+$A$3*L9),""))</f>
        <v/>
      </c>
      <c r="N9" s="386" t="str">
        <f>IF($A$9="Off","",IF('Tool interface'!$C$18&gt;=7,(M9+$A$3*M9),""))</f>
        <v/>
      </c>
      <c r="O9" s="386" t="str">
        <f>IF($A$9="Off","",IF('Tool interface'!$C$18&gt;=8,(N9+$A$3*N9),""))</f>
        <v/>
      </c>
      <c r="P9" s="386" t="str">
        <f>IF($A$9="Off","",IF('Tool interface'!$C$18&gt;=9,(O9+$A$3*O9),""))</f>
        <v/>
      </c>
      <c r="Q9" s="386" t="str">
        <f>IF($A$9="Off","",IF('Tool interface'!$C$18&gt;=10,(P9+$A$3*P9),""))</f>
        <v/>
      </c>
      <c r="R9" s="387"/>
      <c r="S9" s="387"/>
      <c r="T9" s="387"/>
      <c r="U9" s="387"/>
      <c r="V9" s="387"/>
      <c r="W9" s="387"/>
      <c r="X9" s="387"/>
      <c r="Y9" s="387"/>
      <c r="Z9" s="387"/>
      <c r="AA9" s="387"/>
      <c r="AB9" s="387"/>
      <c r="AC9" s="387"/>
      <c r="AD9" s="387"/>
      <c r="AE9" s="387"/>
      <c r="AF9" s="387"/>
      <c r="AG9" s="387"/>
      <c r="AH9" s="387"/>
      <c r="AI9" s="387"/>
      <c r="AJ9" s="387"/>
      <c r="AK9" s="387"/>
      <c r="AL9" s="247"/>
      <c r="AM9" s="247"/>
      <c r="AN9" s="247"/>
      <c r="AO9" s="247"/>
    </row>
    <row r="10" spans="1:41" ht="15" thickBot="1" x14ac:dyDescent="0.4">
      <c r="A10" s="476" t="s">
        <v>380</v>
      </c>
      <c r="B10" s="258" t="s">
        <v>534</v>
      </c>
      <c r="C10" s="386" t="str">
        <f>IF($A$10="Off","",IF('Tool interface'!$C$19&gt;=1,Database!$E$107/('Tool interface'!$C$19+'Tool interface'!$C$18),""))</f>
        <v/>
      </c>
      <c r="D10" s="386" t="str">
        <f>IF($A$10="Off","",IF('Tool interface'!$C$19&gt;=2,C10+C10*$A$3,""))</f>
        <v/>
      </c>
      <c r="E10" s="386" t="str">
        <f>IF($A$10="Off","",IF('Tool interface'!$C$19&gt;=3,D10+D10*$A$3,""))</f>
        <v/>
      </c>
      <c r="F10" s="386" t="str">
        <f>IF($A$10="Off","",IF('Tool interface'!$C$19&gt;=4,E10+E10*$A$3,""))</f>
        <v/>
      </c>
      <c r="G10" s="386" t="str">
        <f>IF($A$10="Off","",IF('Tool interface'!$C$19&gt;=5,F10+F10*$A$3,""))</f>
        <v/>
      </c>
      <c r="H10" s="386">
        <f>IF($A$10="Off","",IF('Tool interface'!$C$19=0,0,IF('Tool interface'!$C$18=0,0,IF('Tool interface'!$C$18&gt;=1,IF('Tool interface'!$C$19=1,(Database!$E$107/('Tool interface'!$C$18+'Tool interface'!$C$19))*'CBA - BIM level 2'!$D$2,IF('Tool interface'!$C$19=2,(Database!$E$107/('Tool interface'!$C$18+'Tool interface'!$C$19))*'CBA - BIM level 2'!$E$2,IF('Tool interface'!$C$19=3,(Database!$E$107/('Tool interface'!$C$18+'Tool interface'!$C$19))*'CBA - BIM level 2'!$F$2,IF('Tool interface'!$C$19=4,(Database!$E$107/('Tool interface'!$C$18+'Tool interface'!$C$19))*'CBA - BIM level 2'!$G$2,IF('Tool interface'!$C$19=5,(Database!$E$107/('Tool interface'!$C$18+'Tool interface'!$C$19))*'CBA - BIM level 2'!$H$2,"")))))))))</f>
        <v>0</v>
      </c>
      <c r="I10" s="386" t="str">
        <f>IF($A$10="Off","",IF('Tool interface'!$C$18&gt;=2,H10+H10*$A$3,""))</f>
        <v/>
      </c>
      <c r="J10" s="386" t="str">
        <f>IF($A$10="Off","",IF('Tool interface'!$C$18&gt;=3,I10+I10*$A$3,""))</f>
        <v/>
      </c>
      <c r="K10" s="386" t="str">
        <f>IF($A$10="Off","",IF('Tool interface'!$C$18&gt;=4,J10+J10*$A$3,""))</f>
        <v/>
      </c>
      <c r="L10" s="386" t="str">
        <f>IF($A$10="Off","",IF('Tool interface'!$C$18&gt;=5,K10+K10*$A$3,""))</f>
        <v/>
      </c>
      <c r="M10" s="386" t="str">
        <f>IF($A$10="Off","",IF('Tool interface'!$C$18&gt;=6,L10+L10*$A$3,""))</f>
        <v/>
      </c>
      <c r="N10" s="386" t="str">
        <f>IF($A$10="Off","",IF('Tool interface'!$C$18&gt;=7,M10+M10*$A$3,""))</f>
        <v/>
      </c>
      <c r="O10" s="386" t="str">
        <f>IF($A$10="Off","",IF('Tool interface'!$C$18&gt;=8,N10+N10*$A$3,""))</f>
        <v/>
      </c>
      <c r="P10" s="386" t="str">
        <f>IF($A$10="Off","",IF('Tool interface'!$C$18&gt;=9,O10+O10*$A$3,""))</f>
        <v/>
      </c>
      <c r="Q10" s="386" t="str">
        <f>IF($A$10="Off","",IF('Tool interface'!$C$18&gt;=10,P10+P10*$A$3,""))</f>
        <v/>
      </c>
      <c r="R10" s="387"/>
      <c r="S10" s="387"/>
      <c r="T10" s="387"/>
      <c r="U10" s="387"/>
      <c r="V10" s="387"/>
      <c r="W10" s="387"/>
      <c r="X10" s="387"/>
      <c r="Y10" s="387"/>
      <c r="Z10" s="387"/>
      <c r="AA10" s="387"/>
      <c r="AB10" s="387"/>
      <c r="AC10" s="387"/>
      <c r="AD10" s="387"/>
      <c r="AE10" s="387"/>
      <c r="AF10" s="387"/>
      <c r="AG10" s="387"/>
      <c r="AH10" s="387"/>
      <c r="AI10" s="387"/>
      <c r="AJ10" s="387"/>
      <c r="AK10" s="387"/>
      <c r="AL10" s="247"/>
      <c r="AM10" s="247"/>
      <c r="AN10" s="247"/>
      <c r="AO10" s="247"/>
    </row>
    <row r="11" spans="1:41" ht="15" thickBot="1" x14ac:dyDescent="0.4">
      <c r="A11" s="476" t="s">
        <v>380</v>
      </c>
      <c r="B11" s="258" t="s">
        <v>427</v>
      </c>
      <c r="C11" s="260"/>
      <c r="D11" s="260"/>
      <c r="E11" s="260"/>
      <c r="F11" s="260"/>
      <c r="G11" s="260"/>
      <c r="H11" s="390"/>
      <c r="I11" s="390"/>
      <c r="J11" s="390"/>
      <c r="K11" s="390"/>
      <c r="L11" s="390"/>
      <c r="M11" s="389"/>
      <c r="N11" s="389"/>
      <c r="O11" s="389"/>
      <c r="P11" s="389"/>
      <c r="Q11" s="389"/>
      <c r="R11" s="262">
        <f>IF($A$11="Off","",IF('Tool interface'!$C$19=0,0,IF('Tool interface'!$C$18=0,0,IF('Tool interface'!$C$18=1,IF('Tool interface'!$C$19=1,Database!$E$121*'CBA - BIM level 2'!$E$2,IF('Tool interface'!$C$19=2,(Database!$E$121)*'CBA - BIM level 2'!$F$2,IF('Tool interface'!$C$19=3,(Database!$E$121)*'CBA - BIM level 2'!$G$2,IF('Tool interface'!$C$19=4,(Database!$E$121)*'CBA - BIM level 2'!$H$2,IF('Tool interface'!$C$19=5,(Database!$E$121)*'CBA - BIM level 2'!$I$2,""))))),IF('Tool interface'!$C$18=2,IF('Tool interface'!$C$19=1,Database!$E$121*'CBA - BIM level 2'!$F$2,IF('Tool interface'!$C$19=2,(Database!$E$121)*'CBA - BIM level 2'!$G$2,IF('Tool interface'!$C$19=3,(Database!$E$121)*'CBA - BIM level 2'!$H$2,IF('Tool interface'!$C$19=4,(Database!$E$121)*'CBA - BIM level 2'!$I$2,IF('Tool interface'!$C$19=5,(Database!$E$121)*'CBA - BIM level 2'!$J$2,""))))),IF('Tool interface'!$C$18=3,IF('Tool interface'!$C$19=1,Database!$E$121*'CBA - BIM level 2'!$G$2,IF('Tool interface'!$C$19=2,(Database!$E$121)*'CBA - BIM level 2'!$H$2,IF('Tool interface'!$C$19=3,(Database!$E$121)*'CBA - BIM level 2'!$I$2,IF('Tool interface'!$C$19=4,(Database!$E$121)*'CBA - BIM level 2'!$J$2,IF('Tool interface'!$C$19=5,(Database!$E$121)*'CBA - BIM level 2'!$K$2,""))))),IF('Tool interface'!$C$18=4,IF('Tool interface'!$C$19=1,Database!$E$121*'CBA - BIM level 2'!$H$2,IF('Tool interface'!$C$19=2,(Database!$E$121)*'CBA - BIM level 2'!$I$2,IF('Tool interface'!$C$19=3,(Database!$E$121)*'CBA - BIM level 2'!$J$2,IF('Tool interface'!$C$19=4,(Database!$E$121)*'CBA - BIM level 2'!$K$2,IF('Tool interface'!$C$19=5,(Database!$E$121)*'CBA - BIM level 2'!$L$2,""))))),IF('Tool interface'!$C$18=5,IF('Tool interface'!$C$19=1,Database!$E$121*'CBA - BIM level 2'!$I$2,IF('Tool interface'!$C$19=2,(Database!$E$121)*'CBA - BIM level 2'!$J$2,IF('Tool interface'!$C$19=3,(Database!$E$121)*'CBA - BIM level 2'!$K$2,IF('Tool interface'!$C$19=4,(Database!$E$121)*'CBA - BIM level 2'!$L$2,IF('Tool interface'!$C$19=5,(Database!$E$121)*'CBA - BIM level 2'!$M$2,""))))),IF('Tool interface'!$C$18=6,IF('Tool interface'!$C$19=1,Database!$E$121*'CBA - BIM level 2'!$J$2,IF('Tool interface'!$C$19=2,(Database!$E$121)*'CBA - BIM level 2'!$K$2,IF('Tool interface'!$C$19=3,(Database!$E$121)*'CBA - BIM level 2'!$L$2,IF('Tool interface'!$C$19=4,(Database!$E$121)*'CBA - BIM level 2'!$M$2,IF('Tool interface'!$C$19=5,(Database!$E$121)*'CBA - BIM level 2'!$N$2,""))))),IF('Tool interface'!$C$18=7,IF('Tool interface'!$C$19=1,Database!$E$121*'CBA - BIM level 2'!$K$2,IF('Tool interface'!$C$19=2,(Database!$E$121)*'CBA - BIM level 2'!$L$2,IF('Tool interface'!$C$19=3,(Database!$E$121)*'CBA - BIM level 2'!$M$2,IF('Tool interface'!$C$19=4,(Database!$E$121)*'CBA - BIM level 2'!$N$2,IF('Tool interface'!$C$19=5,(Database!$E$121)*'CBA - BIM level 2'!$O$2,""))))),IF('Tool interface'!$C$18=8,IF('Tool interface'!$C$19=1,Database!$E$121*'CBA - BIM level 2'!$L$2,IF('Tool interface'!$C$19=2,(Database!$E$121)*'CBA - BIM level 2'!$M$2,IF('Tool interface'!$C$19=3,(Database!$E$121)*'CBA - BIM level 2'!$N$2,IF('Tool interface'!$C$19=4,(Database!$E$121)*'CBA - BIM level 2'!$O$2,IF('Tool interface'!$C$19=5,(Database!$E$121)*'CBA - BIM level 2'!$P$2,""))))),IF('Tool interface'!$C$18=9,IF('Tool interface'!$C$19=1,Database!$E$121*'CBA - BIM level 2'!$M$2,IF('Tool interface'!$C$19=2,(Database!$E$121)*'CBA - BIM level 2'!$N$2,IF('Tool interface'!$C$19=3,(Database!$E$121)*'CBA - BIM level 2'!$O$2,IF('Tool interface'!$C$19=4,(Database!$E$121)*'CBA - BIM level 2'!$P$2,IF('Tool interface'!$C$19=5,(Database!$E$121)*'CBA - BIM level 2'!$Q$2,""))))),IF('Tool interface'!$C$18=10,IF('Tool interface'!$C$19=1,Database!$E$121*'CBA - BIM level 2'!$N$2,IF('Tool interface'!$C$19=2,(Database!$E$121)*'CBA - BIM level 2'!$O$2,IF('Tool interface'!$C$19=3,(Database!$E$121)*'CBA - BIM level 2'!$P$2,IF('Tool interface'!$C$19=4,(Database!$E$121)*'CBA - BIM level 2'!$Q$2,IF('Tool interface'!$C$19=5,(Database!$E$121)*'CBA - BIM level 2'!$R$2,""))))),"")))))))))))))</f>
        <v>0</v>
      </c>
      <c r="S11" s="262">
        <f t="shared" ref="S11:AK11" si="1">IF($A$11="Off","",R11+R11*$A$3)</f>
        <v>0</v>
      </c>
      <c r="T11" s="262">
        <f t="shared" si="1"/>
        <v>0</v>
      </c>
      <c r="U11" s="262">
        <f t="shared" si="1"/>
        <v>0</v>
      </c>
      <c r="V11" s="262">
        <f t="shared" si="1"/>
        <v>0</v>
      </c>
      <c r="W11" s="262">
        <f t="shared" si="1"/>
        <v>0</v>
      </c>
      <c r="X11" s="262">
        <f t="shared" si="1"/>
        <v>0</v>
      </c>
      <c r="Y11" s="262">
        <f t="shared" si="1"/>
        <v>0</v>
      </c>
      <c r="Z11" s="262">
        <f t="shared" si="1"/>
        <v>0</v>
      </c>
      <c r="AA11" s="262">
        <f t="shared" si="1"/>
        <v>0</v>
      </c>
      <c r="AB11" s="262">
        <f t="shared" si="1"/>
        <v>0</v>
      </c>
      <c r="AC11" s="262">
        <f t="shared" si="1"/>
        <v>0</v>
      </c>
      <c r="AD11" s="262">
        <f t="shared" si="1"/>
        <v>0</v>
      </c>
      <c r="AE11" s="262">
        <f t="shared" si="1"/>
        <v>0</v>
      </c>
      <c r="AF11" s="262">
        <f t="shared" si="1"/>
        <v>0</v>
      </c>
      <c r="AG11" s="262">
        <f t="shared" si="1"/>
        <v>0</v>
      </c>
      <c r="AH11" s="262">
        <f t="shared" si="1"/>
        <v>0</v>
      </c>
      <c r="AI11" s="262">
        <f t="shared" si="1"/>
        <v>0</v>
      </c>
      <c r="AJ11" s="262">
        <f t="shared" si="1"/>
        <v>0</v>
      </c>
      <c r="AK11" s="262">
        <f t="shared" si="1"/>
        <v>0</v>
      </c>
      <c r="AL11" s="247"/>
      <c r="AM11" s="247"/>
      <c r="AN11" s="247"/>
      <c r="AO11" s="247"/>
    </row>
    <row r="12" spans="1:41" ht="15" thickBot="1" x14ac:dyDescent="0.4">
      <c r="A12" s="476" t="s">
        <v>380</v>
      </c>
      <c r="B12" s="258" t="s">
        <v>428</v>
      </c>
      <c r="C12" s="260"/>
      <c r="D12" s="260"/>
      <c r="E12" s="260"/>
      <c r="F12" s="260"/>
      <c r="G12" s="260"/>
      <c r="H12" s="390"/>
      <c r="I12" s="390"/>
      <c r="J12" s="390"/>
      <c r="K12" s="390"/>
      <c r="L12" s="390"/>
      <c r="M12" s="389"/>
      <c r="N12" s="389"/>
      <c r="O12" s="389"/>
      <c r="P12" s="389"/>
      <c r="Q12" s="389"/>
      <c r="R12" s="262">
        <f>IF($A$12="Off","",IF('Tool interface'!$C$19=0,0,IF('Tool interface'!$C$18=0,0,IF('Tool interface'!$C$18=1,IF('Tool interface'!$C$19=1,Database!$E$133*'CBA - BIM level 2'!$E$2,IF('Tool interface'!$C$19=2,(Database!$E$133)*'CBA - BIM level 2'!$F$2,IF('Tool interface'!$C$19=3,(Database!$E$133)*'CBA - BIM level 2'!$G$2,IF('Tool interface'!$C$19=4,(Database!$E$133)*'CBA - BIM level 2'!$H$2,IF('Tool interface'!$C$19=5,(Database!$E$133)*'CBA - BIM level 2'!$I$2,""))))),IF('Tool interface'!$C$18=2,IF('Tool interface'!$C$19=1,Database!$E$133*'CBA - BIM level 2'!$F$2,IF('Tool interface'!$C$19=2,(Database!$E$133)*'CBA - BIM level 2'!$G$2,IF('Tool interface'!$C$19=3,(Database!$E$133)*'CBA - BIM level 2'!$H$2,IF('Tool interface'!$C$19=4,(Database!$E$133)*'CBA - BIM level 2'!$I$2,IF('Tool interface'!$C$19=5,(Database!$E$133)*'CBA - BIM level 2'!$J$2,""))))),IF('Tool interface'!$C$18=3,IF('Tool interface'!$C$19=1,Database!$E$133*'CBA - BIM level 2'!$G$2,IF('Tool interface'!$C$19=2,(Database!$E$133)*'CBA - BIM level 2'!$H$2,IF('Tool interface'!$C$19=3,(Database!$E$133)*'CBA - BIM level 2'!$I$2,IF('Tool interface'!$C$19=4,(Database!$E$133)*'CBA - BIM level 2'!$J$2,IF('Tool interface'!$C$19=5,(Database!$E$133)*'CBA - BIM level 2'!$K$2,""))))),IF('Tool interface'!$C$18=4,IF('Tool interface'!$C$19=1,Database!$E$133*'CBA - BIM level 2'!$H$2,IF('Tool interface'!$C$19=2,(Database!$E$133)*'CBA - BIM level 2'!$I$2,IF('Tool interface'!$C$19=3,(Database!$E$133)*'CBA - BIM level 2'!$J$2,IF('Tool interface'!$C$19=4,(Database!$E$133)*'CBA - BIM level 2'!$K$2,IF('Tool interface'!$C$19=5,(Database!$E$133)*'CBA - BIM level 2'!$L$2,""))))),IF('Tool interface'!$C$18=5,IF('Tool interface'!$C$19=1,Database!$E$133*'CBA - BIM level 2'!$I$2,IF('Tool interface'!$C$19=2,(Database!$E$133)*'CBA - BIM level 2'!$J$2,IF('Tool interface'!$C$19=3,(Database!$E$133)*'CBA - BIM level 2'!$K$2,IF('Tool interface'!$C$19=4,(Database!$E$133)*'CBA - BIM level 2'!$L$2,IF('Tool interface'!$C$19=5,(Database!$E$133)*'CBA - BIM level 2'!$M$2,""))))),IF('Tool interface'!$C$18=6,IF('Tool interface'!$C$19=1,Database!$E$133*'CBA - BIM level 2'!$J$2,IF('Tool interface'!$C$19=2,(Database!$E$133)*'CBA - BIM level 2'!$K$2,IF('Tool interface'!$C$19=3,(Database!$E$133)*'CBA - BIM level 2'!$L$2,IF('Tool interface'!$C$19=4,(Database!$E$133)*'CBA - BIM level 2'!$M$2,IF('Tool interface'!$C$19=5,(Database!$E$133)*'CBA - BIM level 2'!$N$2,""))))),IF('Tool interface'!$C$18=7,IF('Tool interface'!$C$19=1,Database!$E$133*'CBA - BIM level 2'!$K$2,IF('Tool interface'!$C$19=2,(Database!$E$133)*'CBA - BIM level 2'!$L$2,IF('Tool interface'!$C$19=3,(Database!$E$133)*'CBA - BIM level 2'!$M$2,IF('Tool interface'!$C$19=4,(Database!$E$133)*'CBA - BIM level 2'!$N$2,IF('Tool interface'!$C$19=5,(Database!$E$133)*'CBA - BIM level 2'!$O$2,""))))),IF('Tool interface'!$C$18=8,IF('Tool interface'!$C$19=1,Database!$E$133*'CBA - BIM level 2'!$L$2,IF('Tool interface'!$C$19=2,(Database!$E$133)*'CBA - BIM level 2'!$M$2,IF('Tool interface'!$C$19=3,(Database!$E$133)*'CBA - BIM level 2'!$N$2,IF('Tool interface'!$C$19=4,(Database!$E$133)*'CBA - BIM level 2'!$O$2,IF('Tool interface'!$C$19=5,(Database!$E$133)*'CBA - BIM level 2'!$P$2,""))))),IF('Tool interface'!$C$18=9,IF('Tool interface'!$C$19=1,Database!$E$133*'CBA - BIM level 2'!$M$2,IF('Tool interface'!$C$19=2,(Database!$E$133)*'CBA - BIM level 2'!$N$2,IF('Tool interface'!$C$19=3,(Database!$E$133)*'CBA - BIM level 2'!$O$2,IF('Tool interface'!$C$19=4,(Database!$E$133)*'CBA - BIM level 2'!$P$2,IF('Tool interface'!$C$19=5,(Database!$E$133)*'CBA - BIM level 2'!$Q$2,""))))),IF('Tool interface'!$C$18=10,IF('Tool interface'!$C$19=1,Database!$E$133*'CBA - BIM level 2'!$N$2,IF('Tool interface'!$C$19=2,(Database!$E$133)*'CBA - BIM level 2'!$O$2,IF('Tool interface'!$C$19=3,(Database!$E$133)*'CBA - BIM level 2'!$P$2,IF('Tool interface'!$C$19=4,(Database!$E$133)*'CBA - BIM level 2'!$Q$2,IF('Tool interface'!$C$19=5,(Database!$E$133)*'CBA - BIM level 2'!$R$2,""))))),"")))))))))))))</f>
        <v>0</v>
      </c>
      <c r="S12" s="262">
        <f t="shared" ref="S12:AK12" si="2">IF($A$12="Off","",R12+R12*$A$3)</f>
        <v>0</v>
      </c>
      <c r="T12" s="262">
        <f t="shared" si="2"/>
        <v>0</v>
      </c>
      <c r="U12" s="262">
        <f t="shared" si="2"/>
        <v>0</v>
      </c>
      <c r="V12" s="262">
        <f t="shared" si="2"/>
        <v>0</v>
      </c>
      <c r="W12" s="262">
        <f t="shared" si="2"/>
        <v>0</v>
      </c>
      <c r="X12" s="262">
        <f t="shared" si="2"/>
        <v>0</v>
      </c>
      <c r="Y12" s="262">
        <f t="shared" si="2"/>
        <v>0</v>
      </c>
      <c r="Z12" s="262">
        <f t="shared" si="2"/>
        <v>0</v>
      </c>
      <c r="AA12" s="262">
        <f t="shared" si="2"/>
        <v>0</v>
      </c>
      <c r="AB12" s="262">
        <f t="shared" si="2"/>
        <v>0</v>
      </c>
      <c r="AC12" s="262">
        <f t="shared" si="2"/>
        <v>0</v>
      </c>
      <c r="AD12" s="262">
        <f t="shared" si="2"/>
        <v>0</v>
      </c>
      <c r="AE12" s="262">
        <f t="shared" si="2"/>
        <v>0</v>
      </c>
      <c r="AF12" s="262">
        <f t="shared" si="2"/>
        <v>0</v>
      </c>
      <c r="AG12" s="262">
        <f t="shared" si="2"/>
        <v>0</v>
      </c>
      <c r="AH12" s="262">
        <f t="shared" si="2"/>
        <v>0</v>
      </c>
      <c r="AI12" s="262">
        <f t="shared" si="2"/>
        <v>0</v>
      </c>
      <c r="AJ12" s="262">
        <f t="shared" si="2"/>
        <v>0</v>
      </c>
      <c r="AK12" s="262">
        <f t="shared" si="2"/>
        <v>0</v>
      </c>
      <c r="AL12" s="247"/>
      <c r="AM12" s="247"/>
      <c r="AN12" s="247"/>
      <c r="AO12" s="247"/>
    </row>
    <row r="13" spans="1:41" ht="15" thickBot="1" x14ac:dyDescent="0.4">
      <c r="A13" s="476" t="s">
        <v>380</v>
      </c>
      <c r="B13" s="258" t="s">
        <v>429</v>
      </c>
      <c r="C13" s="260"/>
      <c r="D13" s="260"/>
      <c r="E13" s="260"/>
      <c r="F13" s="260"/>
      <c r="G13" s="260"/>
      <c r="H13" s="386">
        <f>IF($A$13="Off","",IF('Tool interface'!$C$19=0,0,IF('Tool interface'!$C$18=0,0,IF('Tool interface'!$C$18&gt;=1,IF('Tool interface'!$C$19=1,(Database!$D$139/'Tool interface'!$C$18)*'CBA - BIM level 2'!$D$2,IF('Tool interface'!$C$19=2,(Database!$D$139/'Tool interface'!$C$18)*'CBA - BIM level 2'!$E$2,IF('Tool interface'!$C$19=3,(Database!$D$139/'Tool interface'!$C$18)*'CBA - BIM level 2'!$F$2,IF('Tool interface'!$C$19=4,(Database!$D$139/'Tool interface'!$C$18)*'CBA - BIM level 2'!$G$2,IF('Tool interface'!$C$19=5,(Database!$D$139/'Tool interface'!$C$18)*'CBA - BIM level 2'!$H$2,"")))))))))</f>
        <v>0</v>
      </c>
      <c r="I13" s="386" t="str">
        <f>IF($A$13="Off","",IF('Tool interface'!$C$18&gt;=2,(H13+$A$3*H13),""))</f>
        <v/>
      </c>
      <c r="J13" s="386" t="str">
        <f>IF($A$13="Off","",IF('Tool interface'!$C$18&gt;=3,(I13+$A$3*I13),""))</f>
        <v/>
      </c>
      <c r="K13" s="386" t="str">
        <f>IF($A$13="Off","",IF('Tool interface'!$C$18&gt;=4,(J13+$A$3*J13),""))</f>
        <v/>
      </c>
      <c r="L13" s="386" t="str">
        <f>IF($A$13="Off","",IF('Tool interface'!$C$18&gt;=5,(K13+$A$3*K13),""))</f>
        <v/>
      </c>
      <c r="M13" s="386" t="str">
        <f>IF($A$13="Off","",IF('Tool interface'!$C$18&gt;=6,(L13+$A$3*L13),""))</f>
        <v/>
      </c>
      <c r="N13" s="386" t="str">
        <f>IF($A$13="Off","",IF('Tool interface'!$C$18&gt;=7,(M13+$A$3*M13),""))</f>
        <v/>
      </c>
      <c r="O13" s="386" t="str">
        <f>IF($A$13="Off","",IF('Tool interface'!$C$18&gt;=8,(N13+$A$3*N13),""))</f>
        <v/>
      </c>
      <c r="P13" s="386" t="str">
        <f>IF($A$13="Off","",IF('Tool interface'!$C$18&gt;=9,(O13+$A$3*O13),""))</f>
        <v/>
      </c>
      <c r="Q13" s="386" t="str">
        <f>IF($A$13="Off","",IF('Tool interface'!$C$18&gt;=10,(P13+$A$3*P13),""))</f>
        <v/>
      </c>
      <c r="R13" s="387"/>
      <c r="S13" s="387"/>
      <c r="T13" s="387"/>
      <c r="U13" s="387"/>
      <c r="V13" s="387"/>
      <c r="W13" s="387"/>
      <c r="X13" s="387"/>
      <c r="Y13" s="387"/>
      <c r="Z13" s="387"/>
      <c r="AA13" s="387"/>
      <c r="AB13" s="387"/>
      <c r="AC13" s="387"/>
      <c r="AD13" s="387"/>
      <c r="AE13" s="387"/>
      <c r="AF13" s="387"/>
      <c r="AG13" s="387"/>
      <c r="AH13" s="387"/>
      <c r="AI13" s="387"/>
      <c r="AJ13" s="387"/>
      <c r="AK13" s="387"/>
      <c r="AL13" s="247"/>
      <c r="AM13" s="247"/>
      <c r="AN13" s="247"/>
      <c r="AO13" s="247"/>
    </row>
    <row r="14" spans="1:41" ht="15.5" thickBot="1" x14ac:dyDescent="0.45">
      <c r="A14" s="476" t="s">
        <v>380</v>
      </c>
      <c r="B14" s="258" t="s">
        <v>535</v>
      </c>
      <c r="C14" s="260"/>
      <c r="D14" s="260"/>
      <c r="E14" s="260"/>
      <c r="F14" s="260"/>
      <c r="G14" s="260"/>
      <c r="H14" s="386">
        <f>IF($A$14="Off","",IF('Tool interface'!$C$19=0,0,IF('Tool interface'!$C$18=0,0,IF('Tool interface'!$C$18&gt;=1,IF('Tool interface'!$C$19=1,(Database!$D$144/'Tool interface'!$C$18)*'CBA - BIM level 2'!$D$2,IF('Tool interface'!$C$19=2,(Database!$D$144/'Tool interface'!$C$18)*'CBA - BIM level 2'!$E$2,IF('Tool interface'!$C$19=3,(Database!$D$144/'Tool interface'!$C$18)*'CBA - BIM level 2'!$F$2,IF('Tool interface'!$C$19=4,(Database!$D$144/'Tool interface'!$C$18)*'CBA - BIM level 2'!$G$2,IF('Tool interface'!$C$19=5,(Database!$D$144/'Tool interface'!$C$18)*'CBA - BIM level 2'!$H$2,"")))))))))</f>
        <v>0</v>
      </c>
      <c r="I14" s="386" t="str">
        <f>IF($A$14="Off","",IF('Tool interface'!$C$18&gt;=2,(H14+$A$3*H14),""))</f>
        <v/>
      </c>
      <c r="J14" s="386" t="str">
        <f>IF($A$14="Off","",IF('Tool interface'!$C$18&gt;=3,(I14+$A$3*I14),""))</f>
        <v/>
      </c>
      <c r="K14" s="386" t="str">
        <f>IF($A$14="Off","",IF('Tool interface'!$C$18&gt;=4,(J14+$A$3*J14),""))</f>
        <v/>
      </c>
      <c r="L14" s="386" t="str">
        <f>IF($A$14="Off","",IF('Tool interface'!$C$18&gt;=5,(K14+$A$3*K14),""))</f>
        <v/>
      </c>
      <c r="M14" s="386" t="str">
        <f>IF($A$14="Off","",IF('Tool interface'!$C$18&gt;=6,(L14+$A$3*L14),""))</f>
        <v/>
      </c>
      <c r="N14" s="386" t="str">
        <f>IF($A$14="Off","",IF('Tool interface'!$C$18&gt;=7,(M14+$A$3*M14),""))</f>
        <v/>
      </c>
      <c r="O14" s="386" t="str">
        <f>IF($A$14="Off","",IF('Tool interface'!$C$18&gt;=8,(N14+$A$3*N14),""))</f>
        <v/>
      </c>
      <c r="P14" s="386" t="str">
        <f>IF($A$14="Off","",IF('Tool interface'!$C$18&gt;=9,(O14+$A$3*O14),""))</f>
        <v/>
      </c>
      <c r="Q14" s="386" t="str">
        <f>IF($A$14="Off","",IF('Tool interface'!$C$18&gt;=10,(P14+$A$3*P14),""))</f>
        <v/>
      </c>
      <c r="R14" s="387"/>
      <c r="S14" s="387"/>
      <c r="T14" s="387"/>
      <c r="U14" s="387"/>
      <c r="V14" s="387"/>
      <c r="W14" s="387"/>
      <c r="X14" s="387"/>
      <c r="Y14" s="387"/>
      <c r="Z14" s="387"/>
      <c r="AA14" s="387"/>
      <c r="AB14" s="387"/>
      <c r="AC14" s="387"/>
      <c r="AD14" s="387"/>
      <c r="AE14" s="387"/>
      <c r="AF14" s="387"/>
      <c r="AG14" s="387"/>
      <c r="AH14" s="387"/>
      <c r="AI14" s="387"/>
      <c r="AJ14" s="387"/>
      <c r="AK14" s="387"/>
      <c r="AL14" s="247"/>
      <c r="AM14" s="247"/>
      <c r="AN14" s="247"/>
      <c r="AO14" s="247"/>
    </row>
    <row r="15" spans="1:41" ht="15" thickBot="1" x14ac:dyDescent="0.4">
      <c r="A15" s="655"/>
      <c r="B15" s="391" t="s">
        <v>430</v>
      </c>
      <c r="C15" s="392">
        <f t="shared" ref="C15:AK15" si="3">+SUM(C7:C14)</f>
        <v>0</v>
      </c>
      <c r="D15" s="392">
        <f t="shared" si="3"/>
        <v>0</v>
      </c>
      <c r="E15" s="392">
        <f t="shared" si="3"/>
        <v>0</v>
      </c>
      <c r="F15" s="392">
        <f t="shared" si="3"/>
        <v>0</v>
      </c>
      <c r="G15" s="392">
        <f t="shared" si="3"/>
        <v>0</v>
      </c>
      <c r="H15" s="392">
        <f t="shared" si="3"/>
        <v>0</v>
      </c>
      <c r="I15" s="392">
        <f t="shared" si="3"/>
        <v>0</v>
      </c>
      <c r="J15" s="392">
        <f t="shared" si="3"/>
        <v>0</v>
      </c>
      <c r="K15" s="392">
        <f t="shared" si="3"/>
        <v>0</v>
      </c>
      <c r="L15" s="392">
        <f t="shared" si="3"/>
        <v>0</v>
      </c>
      <c r="M15" s="392">
        <f t="shared" si="3"/>
        <v>0</v>
      </c>
      <c r="N15" s="392">
        <f t="shared" si="3"/>
        <v>0</v>
      </c>
      <c r="O15" s="392">
        <f t="shared" si="3"/>
        <v>0</v>
      </c>
      <c r="P15" s="392">
        <f t="shared" si="3"/>
        <v>0</v>
      </c>
      <c r="Q15" s="392">
        <f t="shared" si="3"/>
        <v>0</v>
      </c>
      <c r="R15" s="392">
        <f t="shared" si="3"/>
        <v>0</v>
      </c>
      <c r="S15" s="392">
        <f t="shared" si="3"/>
        <v>0</v>
      </c>
      <c r="T15" s="392">
        <f t="shared" si="3"/>
        <v>0</v>
      </c>
      <c r="U15" s="392">
        <f t="shared" si="3"/>
        <v>0</v>
      </c>
      <c r="V15" s="392">
        <f t="shared" si="3"/>
        <v>0</v>
      </c>
      <c r="W15" s="392">
        <f t="shared" si="3"/>
        <v>0</v>
      </c>
      <c r="X15" s="392">
        <f t="shared" si="3"/>
        <v>0</v>
      </c>
      <c r="Y15" s="392">
        <f t="shared" si="3"/>
        <v>0</v>
      </c>
      <c r="Z15" s="392">
        <f t="shared" si="3"/>
        <v>0</v>
      </c>
      <c r="AA15" s="392">
        <f t="shared" si="3"/>
        <v>0</v>
      </c>
      <c r="AB15" s="392">
        <f t="shared" si="3"/>
        <v>0</v>
      </c>
      <c r="AC15" s="392">
        <f t="shared" si="3"/>
        <v>0</v>
      </c>
      <c r="AD15" s="392">
        <f t="shared" si="3"/>
        <v>0</v>
      </c>
      <c r="AE15" s="392">
        <f t="shared" si="3"/>
        <v>0</v>
      </c>
      <c r="AF15" s="392">
        <f t="shared" si="3"/>
        <v>0</v>
      </c>
      <c r="AG15" s="392">
        <f t="shared" si="3"/>
        <v>0</v>
      </c>
      <c r="AH15" s="392">
        <f t="shared" si="3"/>
        <v>0</v>
      </c>
      <c r="AI15" s="392">
        <f t="shared" si="3"/>
        <v>0</v>
      </c>
      <c r="AJ15" s="392">
        <f t="shared" si="3"/>
        <v>0</v>
      </c>
      <c r="AK15" s="392">
        <f t="shared" si="3"/>
        <v>0</v>
      </c>
      <c r="AL15" s="247"/>
      <c r="AM15" s="247"/>
      <c r="AN15" s="247"/>
      <c r="AO15" s="247"/>
    </row>
    <row r="16" spans="1:41" ht="15" customHeight="1" thickBot="1" x14ac:dyDescent="0.4">
      <c r="A16" s="656"/>
      <c r="B16" s="393" t="s">
        <v>431</v>
      </c>
      <c r="C16" s="392">
        <f>+C15</f>
        <v>0</v>
      </c>
      <c r="D16" s="392">
        <f t="shared" ref="D16" si="4">+D15</f>
        <v>0</v>
      </c>
      <c r="E16" s="392" t="str">
        <f t="shared" ref="E16:AK16" si="5">+IF(E15&lt;&gt;0,E15,"")</f>
        <v/>
      </c>
      <c r="F16" s="392" t="str">
        <f t="shared" si="5"/>
        <v/>
      </c>
      <c r="G16" s="392" t="str">
        <f t="shared" si="5"/>
        <v/>
      </c>
      <c r="H16" s="392" t="str">
        <f t="shared" si="5"/>
        <v/>
      </c>
      <c r="I16" s="392" t="str">
        <f t="shared" si="5"/>
        <v/>
      </c>
      <c r="J16" s="392" t="str">
        <f t="shared" si="5"/>
        <v/>
      </c>
      <c r="K16" s="392" t="str">
        <f t="shared" si="5"/>
        <v/>
      </c>
      <c r="L16" s="392" t="str">
        <f t="shared" si="5"/>
        <v/>
      </c>
      <c r="M16" s="392" t="str">
        <f t="shared" si="5"/>
        <v/>
      </c>
      <c r="N16" s="392" t="str">
        <f t="shared" si="5"/>
        <v/>
      </c>
      <c r="O16" s="392" t="str">
        <f t="shared" si="5"/>
        <v/>
      </c>
      <c r="P16" s="392" t="str">
        <f t="shared" si="5"/>
        <v/>
      </c>
      <c r="Q16" s="392" t="str">
        <f t="shared" si="5"/>
        <v/>
      </c>
      <c r="R16" s="392" t="str">
        <f t="shared" si="5"/>
        <v/>
      </c>
      <c r="S16" s="392" t="str">
        <f t="shared" si="5"/>
        <v/>
      </c>
      <c r="T16" s="392" t="str">
        <f t="shared" si="5"/>
        <v/>
      </c>
      <c r="U16" s="392" t="str">
        <f t="shared" si="5"/>
        <v/>
      </c>
      <c r="V16" s="392" t="str">
        <f t="shared" si="5"/>
        <v/>
      </c>
      <c r="W16" s="392" t="str">
        <f t="shared" si="5"/>
        <v/>
      </c>
      <c r="X16" s="392" t="str">
        <f t="shared" si="5"/>
        <v/>
      </c>
      <c r="Y16" s="392" t="str">
        <f t="shared" si="5"/>
        <v/>
      </c>
      <c r="Z16" s="392" t="str">
        <f t="shared" si="5"/>
        <v/>
      </c>
      <c r="AA16" s="392" t="str">
        <f t="shared" si="5"/>
        <v/>
      </c>
      <c r="AB16" s="392" t="str">
        <f t="shared" si="5"/>
        <v/>
      </c>
      <c r="AC16" s="392" t="str">
        <f t="shared" si="5"/>
        <v/>
      </c>
      <c r="AD16" s="392" t="str">
        <f t="shared" si="5"/>
        <v/>
      </c>
      <c r="AE16" s="392" t="str">
        <f t="shared" si="5"/>
        <v/>
      </c>
      <c r="AF16" s="392" t="str">
        <f t="shared" si="5"/>
        <v/>
      </c>
      <c r="AG16" s="392" t="str">
        <f t="shared" si="5"/>
        <v/>
      </c>
      <c r="AH16" s="392" t="str">
        <f t="shared" si="5"/>
        <v/>
      </c>
      <c r="AI16" s="392" t="str">
        <f t="shared" si="5"/>
        <v/>
      </c>
      <c r="AJ16" s="392" t="str">
        <f t="shared" si="5"/>
        <v/>
      </c>
      <c r="AK16" s="392" t="str">
        <f t="shared" si="5"/>
        <v/>
      </c>
      <c r="AL16" s="247"/>
      <c r="AM16" s="247"/>
      <c r="AN16" s="247"/>
      <c r="AO16" s="247"/>
    </row>
    <row r="17" spans="1:41" ht="15" thickBot="1" x14ac:dyDescent="0.4">
      <c r="A17" s="656"/>
      <c r="B17" s="394" t="s">
        <v>432</v>
      </c>
      <c r="C17" s="395">
        <f>IF(C16&lt;&gt;"",C16,)</f>
        <v>0</v>
      </c>
      <c r="D17" s="395">
        <f>+IF('Tool interface'!$C$19=1,'CBA - BIM level 2'!H16,'CBA - BIM level 2'!D16)</f>
        <v>0</v>
      </c>
      <c r="E17" s="395">
        <f>IF(E16&lt;&gt;"",E16,IF('Tool interface'!$C$19=2,'CBA - BIM level 2'!$H$16,IF(AND('Tool interface'!$C$19=1,'Tool interface'!$C$18=1),'CBA - BIM level 2'!R16,IF(AND('Tool interface'!C19=1,'Tool interface'!C18&gt;1),$I$16,))))</f>
        <v>0</v>
      </c>
      <c r="F17" s="395">
        <f>IF(F16&lt;&gt;"",F16,IF('Tool interface'!$C$19=3,'CBA - BIM level 2'!$H$16,IF(AND('Tool interface'!$C$19=2,'Tool interface'!$C$18=1),$R$16,IF(AND('Tool interface'!$C$19=2,'Tool interface'!$C$18&gt;1),$I$16,IF(AND('Tool interface'!$C$19=1,'Tool interface'!$C$18=1),$S$16,IF(AND('Tool interface'!$C$19=1,'Tool interface'!$C$18=2),$R$16,IF(AND('Tool interface'!$C$19=1,'Tool interface'!$C$18&gt;2),$J$16,)))))))</f>
        <v>0</v>
      </c>
      <c r="G17" s="395">
        <f>IF(G16&lt;&gt;"",G16,IF('Tool interface'!$C$19=4,$H$16,IF(AND('Tool interface'!$C$19=3,'Tool interface'!$C$18=1),$R$16,IF(AND('Tool interface'!$C$19=3,'Tool interface'!$C$18&gt;1),$I$16,IF(AND('Tool interface'!$C$19=2,'Tool interface'!$C$18=1),$S$16,IF(AND('Tool interface'!$C$19=2,'Tool interface'!$C$18=2),$R$16,IF(AND('Tool interface'!$C$19=2,'Tool interface'!$C$18&gt;=3),$J$16,IF(AND('Tool interface'!$C$19=1,'Tool interface'!$C$18=1),$T$16,IF(AND('Tool interface'!$C$19=1,'Tool interface'!$C$18=2),$S$16,IF(AND('Tool interface'!$C$19=1,'Tool interface'!$C$18=3),$R$16,IF(AND('Tool interface'!$C$19=1,'Tool interface'!$C$18&gt;3),$K$16,)))))))))))</f>
        <v>0</v>
      </c>
      <c r="H17" s="395">
        <f>+IF('Tool interface'!$C$19=5,'CBA - BIM level 2'!$H$16,IF(AND('Tool interface'!$C$19=4,'Tool interface'!$C$18=1),'CBA - BIM level 2'!$R$16,IF(AND('Tool interface'!$C$19=4,'Tool interface'!$C$18&gt;1),'CBA - BIM level 2'!$I$16,IF(AND('Tool interface'!$C$19=3,'Tool interface'!$C$18=1),'CBA - BIM level 2'!$S$16,IF(AND('Tool interface'!$C$19=3,'Tool interface'!$C$18=2),'CBA - BIM level 2'!$R$16,IF(AND('Tool interface'!$C$19=3,'Tool interface'!$C$18&gt;=3),'CBA - BIM level 2'!$J$16,IF(AND('Tool interface'!$C$19=2,'Tool interface'!$C$18=1),'CBA - BIM level 2'!$T$16,IF(AND('Tool interface'!$C$19=2,'Tool interface'!$C$18=2),'CBA - BIM level 2'!$S$16,IF(AND('Tool interface'!$C$19=2,'Tool interface'!$C$18=3),'CBA - BIM level 2'!$R$16,IF(AND('Tool interface'!$C$19=2,'Tool interface'!$C$18&gt;3),'CBA - BIM level 2'!$K$16,IF(AND('Tool interface'!$C$19=1,'Tool interface'!$C$18=1),'CBA - BIM level 2'!$U$16,IF(AND('Tool interface'!$C$19=1,'Tool interface'!$C$18=2),'CBA - BIM level 2'!$T$16,IF(AND('Tool interface'!$C$19=1,'Tool interface'!$C$18=3),'CBA - BIM level 2'!$S$16,IF(AND('Tool interface'!$C$19=1,'Tool interface'!$C$18=4),'CBA - BIM level 2'!$R$16,IF(AND('Tool interface'!$C$19=1,'Tool interface'!$C$18&gt;4),'CBA - BIM level 2'!$L$16,)))))))))))))))</f>
        <v>0</v>
      </c>
      <c r="I17" s="395">
        <f>+IF(AND('Tool interface'!$C$19=5,'Tool interface'!$C$18=1),'CBA - BIM level 2'!$R$16,IF(AND('Tool interface'!$C$19=5,'Tool interface'!$C$18&gt;=2),'CBA - BIM level 2'!$I$16,IF(AND('Tool interface'!$C$19=4,'Tool interface'!$C$18=1),'CBA - BIM level 2'!$S$16,IF(AND('Tool interface'!$C$19=4,'Tool interface'!$C$18=2),'CBA - BIM level 2'!$R$16,IF(AND('Tool interface'!$C$19=4,'Tool interface'!$C$18&gt;=3),'CBA - BIM level 2'!$J$16,IF(AND('Tool interface'!$C$19=3,'Tool interface'!$C$18=1),'CBA - BIM level 2'!$T$16,IF(AND('Tool interface'!$C$19=3,'Tool interface'!$C$18=2),'CBA - BIM level 2'!$S$16,IF(AND('Tool interface'!$C$19=3,'Tool interface'!$C$18=3),'CBA - BIM level 2'!$R$16,IF(AND('Tool interface'!$C$19=3,'Tool interface'!$C$18&gt;=4),'CBA - BIM level 2'!$K$16,IF(AND('Tool interface'!$C$19=2,'Tool interface'!$C$18=1),'CBA - BIM level 2'!$U$16,IF(AND('Tool interface'!$C$19=2,'Tool interface'!$C$18=2),'CBA - BIM level 2'!$T$16,IF(AND('Tool interface'!$C$19=2,'Tool interface'!$C$18=3),'CBA - BIM level 2'!$S$16,IF(AND('Tool interface'!$C$19=2,'Tool interface'!$C$18=4),'CBA - BIM level 2'!$R$16,IF(AND('Tool interface'!$C$19=2,'Tool interface'!$C$18&gt;=5),'CBA - BIM level 2'!$L$16,IF(AND('Tool interface'!$C$19=1,'Tool interface'!$C$18=1),'CBA - BIM level 2'!$V$16,IF(AND('Tool interface'!$C$19=1,'Tool interface'!$C$18=2),'CBA - BIM level 2'!$U$16,IF(AND('Tool interface'!$C$19=1,'Tool interface'!$C$18=3),'CBA - BIM level 2'!$T$16,IF(AND('Tool interface'!$C$19=1,'Tool interface'!$C$18=4),'CBA - BIM level 2'!$S$16,IF(AND('Tool interface'!$C$19=1,'Tool interface'!$C$18=5),'CBA - BIM level 2'!$R$16,IF(AND('Tool interface'!$C$19=1,'Tool interface'!$C$18&gt;=6),'CBA - BIM level 2'!$M$16,))))))))))))))))))))</f>
        <v>0</v>
      </c>
      <c r="J17" s="395">
        <f>+IF(AND('Tool interface'!$C$19=5,'Tool interface'!$C$18=1),'CBA - BIM level 2'!S16,IF(AND('Tool interface'!$C$19=5,'Tool interface'!$C$18=2),'CBA - BIM level 2'!R16,IF(AND('Tool interface'!$C$19=5,'Tool interface'!$C$18&gt;=3),J16,IF(AND('Tool interface'!$C$19=4,'Tool interface'!$C$18=1),'CBA - BIM level 2'!T16,IF(AND('Tool interface'!$C$19=4,'Tool interface'!$C$18=2),'CBA - BIM level 2'!S16,IF(AND('Tool interface'!$C$19=4,'Tool interface'!$C$18=3),'CBA - BIM level 2'!R16,IF(AND('Tool interface'!$C$19=4,'Tool interface'!$C$18&gt;=4),K16,IF(AND('Tool interface'!$C$19=3,'Tool interface'!$C$18=1),'CBA - BIM level 2'!U16,IF(AND('Tool interface'!$C$19=3,'Tool interface'!$C$18=2),'CBA - BIM level 2'!T16,IF(AND('Tool interface'!$C$19=3,'Tool interface'!$C$18=3),'CBA - BIM level 2'!S16,IF(AND('Tool interface'!$C$19=3,'Tool interface'!$C$18=4),'CBA - BIM level 2'!R16,IF(AND('Tool interface'!$C$19=3,'Tool interface'!$C$18&gt;=5),L16,IF(AND('Tool interface'!$C$19=2,'Tool interface'!$C$18=1),'CBA - BIM level 2'!V16,IF(AND('Tool interface'!$C$19=2,'Tool interface'!$C$18=2),'CBA - BIM level 2'!U16,IF(AND('Tool interface'!$C$19=2,'Tool interface'!$C$18=3),'CBA - BIM level 2'!T16,IF(AND('Tool interface'!$C$19=2,'Tool interface'!$C$18=4),'CBA - BIM level 2'!S16,IF(AND('Tool interface'!$C$19=2,'Tool interface'!$C$18=5),'CBA - BIM level 2'!R16,IF(AND('Tool interface'!$C$19=2,'Tool interface'!$C$18&gt;=6),M16,IF(AND('Tool interface'!$C$19=1,'Tool interface'!$C$18=1),'CBA - BIM level 2'!W16,IF(AND('Tool interface'!$C$19=1,'Tool interface'!$C$18=2),'CBA - BIM level 2'!V16,IF(AND('Tool interface'!$C$19=1,'Tool interface'!$C$18=3),'CBA - BIM level 2'!U16,IF(AND('Tool interface'!$C$19=1,'Tool interface'!$C$18=4),'CBA - BIM level 2'!T16,IF(AND('Tool interface'!$C$19=1,'Tool interface'!$C$18=5),'CBA - BIM level 2'!S16,IF(AND('Tool interface'!$C$19=1,'Tool interface'!$C$18=6),R16,IF(AND('Tool interface'!$C$19=1,'Tool interface'!$C$18&gt;=7),N16,)))))))))))))))))))))))))</f>
        <v>0</v>
      </c>
      <c r="K17" s="395">
        <f>+IF(AND('Tool interface'!$C$19=5,'Tool interface'!$C$18=1),'CBA - BIM level 2'!T16,IF(AND('Tool interface'!$C$19=5,'Tool interface'!$C$18=2),'CBA - BIM level 2'!S16,IF(AND('Tool interface'!$C$19=5,'Tool interface'!$C$18=3),R16,IF(AND('Tool interface'!$C$19=5,'Tool interface'!$C$18&gt;=4),K16,IF(AND('Tool interface'!$C$19=4,'Tool interface'!$C$18=1),'CBA - BIM level 2'!U16,IF(AND('Tool interface'!$C$19=4,'Tool interface'!$C$18=2),'CBA - BIM level 2'!T16,IF(AND('Tool interface'!$C$19=4,'Tool interface'!$C$18=3),'CBA - BIM level 2'!S16,IF(AND('Tool interface'!$C$19=4,'Tool interface'!$C$18=4),R16,IF(AND('Tool interface'!$C$19=4,'Tool interface'!$C$18&gt;=5),L$16,IF(AND('Tool interface'!$C$19=3,'Tool interface'!$C$18=1),'CBA - BIM level 2'!V16,IF(AND('Tool interface'!$C$19=3,'Tool interface'!$C$18=2),'CBA - BIM level 2'!U16,IF(AND('Tool interface'!$C$19=3,'Tool interface'!$C$18=3),'CBA - BIM level 2'!T16,IF(AND('Tool interface'!$C$19=3,'Tool interface'!$C$18=4),'CBA - BIM level 2'!S16,IF(AND('Tool interface'!$C$19=3,'Tool interface'!$C$18=5),R16,IF(AND('Tool interface'!$C$19=3,'Tool interface'!$C$18&gt;=6),M16,IF(AND('Tool interface'!$C$19=2,'Tool interface'!$C$18=1),'CBA - BIM level 2'!W16,IF(AND('Tool interface'!$C$19=2,'Tool interface'!$C$18=2),'CBA - BIM level 2'!V16,IF(AND('Tool interface'!$C$19=2,'Tool interface'!$C$18=3),'CBA - BIM level 2'!U16,IF(AND('Tool interface'!$C$19=2,'Tool interface'!$C$18=4),'CBA - BIM level 2'!T16,IF(AND('Tool interface'!$C$19=2,'Tool interface'!$C$18=5),'CBA - BIM level 2'!S16,IF(AND('Tool interface'!$C$19=2,'Tool interface'!$C$18=6),R16,IF(AND('Tool interface'!$C$19=2,'Tool interface'!$C$18&gt;=7),N16,IF(AND('Tool interface'!$C$19=1,'Tool interface'!$C$18=1),'CBA - BIM level 2'!X16,IF(AND('Tool interface'!$C$19=1,'Tool interface'!$C$18=2),'CBA - BIM level 2'!W16,IF(AND('Tool interface'!$C$19=1,'Tool interface'!$C$18=3),'CBA - BIM level 2'!V16,IF(AND('Tool interface'!$C$19=1,'Tool interface'!$C$18=4),'CBA - BIM level 2'!U16,IF(AND('Tool interface'!$C$19=1,'Tool interface'!$C$18=5),'CBA - BIM level 2'!T16,IF(AND('Tool interface'!$C$19=1,'Tool interface'!$C$18=6),S16,IF(AND('Tool interface'!$C$19=1,'Tool interface'!$C$18=7),R16,IF(AND('Tool interface'!$C$19=1,'Tool interface'!$C$18&gt;=8),O16,))))))))))))))))))))))))))))))</f>
        <v>0</v>
      </c>
      <c r="L17" s="395">
        <f>+IF(AND('Tool interface'!$C$19=5,'Tool interface'!$C$18=1),'CBA - BIM level 2'!U16,IF(AND('Tool interface'!$C$19=5,'Tool interface'!$C$18=2),'CBA - BIM level 2'!T16,IF(AND('Tool interface'!$C$19=5,'Tool interface'!$C$18=3),S16,IF(AND('Tool interface'!$C$19=5,'Tool interface'!$C$18=4),R16,IF(AND('Tool interface'!$C$19=5,'Tool interface'!$C$18&gt;=5),L16,IF(AND('Tool interface'!$C$19=4,'Tool interface'!$C$18=1),'CBA - BIM level 2'!V16,IF(AND('Tool interface'!$C$19=4,'Tool interface'!$C$18=2),'CBA - BIM level 2'!U16,IF(AND('Tool interface'!$C$19=4,'Tool interface'!$C$18=3),'CBA - BIM level 2'!T16,IF(AND('Tool interface'!$C$19=4,'Tool interface'!$C$18=4),S16,IF(AND('Tool interface'!$C$19=4,'Tool interface'!$C$18=5),R16,IF(AND('Tool interface'!$C$19=4,'Tool interface'!$C$18&gt;=6),M16,IF(AND('Tool interface'!$C$19=3,'Tool interface'!$C$18=1),'CBA - BIM level 2'!W16,IF(AND('Tool interface'!$C$19=3,'Tool interface'!$C$18=2),'CBA - BIM level 2'!V16,IF(AND('Tool interface'!$C$19=3,'Tool interface'!$C$18=3),'CBA - BIM level 2'!U16,IF(AND('Tool interface'!$C$19=3,'Tool interface'!$C$18=4),'CBA - BIM level 2'!T16,IF(AND('Tool interface'!$C$19=3,'Tool interface'!$C$18=5),S16,IF(AND('Tool interface'!$C$19=3,'Tool interface'!$C$18=6),R16,IF(AND('Tool interface'!$C$19=3,'Tool interface'!$C$18&gt;=7),N16,IF(AND('Tool interface'!$C$19=2,'Tool interface'!$C$18=1),'CBA - BIM level 2'!X16,IF(AND('Tool interface'!$C$19=2,'Tool interface'!$C$18=2),'CBA - BIM level 2'!W16,IF(AND('Tool interface'!$C$19=2,'Tool interface'!$C$18=3),'CBA - BIM level 2'!V16,IF(AND('Tool interface'!$C$19=2,'Tool interface'!$C$18=4),'CBA - BIM level 2'!U16,IF(AND('Tool interface'!$C$19=2,'Tool interface'!$C$18=5),'CBA - BIM level 2'!T16,IF(AND('Tool interface'!$C$19=2,'Tool interface'!$C$18=6),S16,IF(AND('Tool interface'!$C$19=2,'Tool interface'!$C$18=7),R16,IF(AND('Tool interface'!$C$19=2,'Tool interface'!$C$18&gt;=8),O16,IF(AND('Tool interface'!$C$19=1,'Tool interface'!$C$18=1),'CBA - BIM level 2'!Y16,IF(AND('Tool interface'!$C$19=1,'Tool interface'!$C$18=2),'CBA - BIM level 2'!X16,IF(AND('Tool interface'!$C$19=1,'Tool interface'!$C$18=3),'CBA - BIM level 2'!W16,IF(AND('Tool interface'!$C$19=1,'Tool interface'!$C$18=4),'CBA - BIM level 2'!V16,IF(AND('Tool interface'!$C$19=1,'Tool interface'!$C$18=5),'CBA - BIM level 2'!U16,IF(AND('Tool interface'!$C$19=1,'Tool interface'!$C$18=6),T16,IF(AND('Tool interface'!$C$19=1,'Tool interface'!$C$18=7),S16,IF(AND('Tool interface'!$C$19=1,'Tool interface'!$C$18=8),R16,IF(AND('Tool interface'!$C$19=1,'Tool interface'!$C$18&gt;=9),P16,)))))))))))))))))))))))))))))))))))</f>
        <v>0</v>
      </c>
      <c r="M17" s="395">
        <f>+IF(AND('Tool interface'!$C$19=5,'Tool interface'!$C$18=1),'CBA - BIM level 2'!V16,IF(AND('Tool interface'!$C$19=5,'Tool interface'!$C$18=2),'CBA - BIM level 2'!U16,IF(AND('Tool interface'!$C$19=5,'Tool interface'!$C$18=3),T16,IF(AND('Tool interface'!$C$19=5,'Tool interface'!$C$18=4),S16,IF(AND('Tool interface'!$C$19=5,'Tool interface'!$C$18=5),R16,IF(AND('Tool interface'!$C$19=5,'Tool interface'!$C$18&gt;=6),M16,IF(AND('Tool interface'!$C$19=4,'Tool interface'!$C$18=1),'CBA - BIM level 2'!W16,IF(AND('Tool interface'!$C$19=4,'Tool interface'!$C$18=2),'CBA - BIM level 2'!V16,IF(AND('Tool interface'!$C$19=4,'Tool interface'!$C$18=3),'CBA - BIM level 2'!U16,IF(AND('Tool interface'!$C$19=4,'Tool interface'!$C$18=4),T16,IF(AND('Tool interface'!$C$19=4,'Tool interface'!$C$18=5),S16,IF(AND('Tool interface'!$C$19=4,'Tool interface'!$C$18=6),R16,IF(AND('Tool interface'!$C$19=4,'Tool interface'!$C$18&gt;=7),N16,IF(AND('Tool interface'!$C$19=3,'Tool interface'!$C$18=1),'CBA - BIM level 2'!X16,IF(AND('Tool interface'!$C$19=3,'Tool interface'!$C$18=2),'CBA - BIM level 2'!W16,IF(AND('Tool interface'!$C$19=3,'Tool interface'!$C$18=3),'CBA - BIM level 2'!V16,IF(AND('Tool interface'!$C$19=3,'Tool interface'!$C$18=4),'CBA - BIM level 2'!U16,IF(AND('Tool interface'!$C$19=3,'Tool interface'!$C$18=5),T16,IF(AND('Tool interface'!$C$19=3,'Tool interface'!$C$18=6),S16,IF(AND('Tool interface'!$C$19=3,'Tool interface'!$C$18=7),R16,IF(AND('Tool interface'!$C$19=3,'Tool interface'!$C$18&gt;=8),O16,IF(AND('Tool interface'!$C$19=2,'Tool interface'!$C$18=1),'CBA - BIM level 2'!Y16,IF(AND('Tool interface'!$C$19=2,'Tool interface'!$C$18=2),'CBA - BIM level 2'!X16,IF(AND('Tool interface'!$C$19=2,'Tool interface'!$C$18=3),'CBA - BIM level 2'!W16,IF(AND('Tool interface'!$C$19=2,'Tool interface'!$C$18=4),'CBA - BIM level 2'!V16,IF(AND('Tool interface'!$C$19=2,'Tool interface'!$C$18=5),'CBA - BIM level 2'!U16,IF(AND('Tool interface'!$C$19=2,'Tool interface'!$C$18=6),T16,IF(AND('Tool interface'!$C$19=2,'Tool interface'!$C$18=7),S16,IF(AND('Tool interface'!$C$19=2,'Tool interface'!$C$18=8),R16,IF(AND('Tool interface'!$C$19=2,'Tool interface'!$C$18&gt;=9),P16,IF(AND('Tool interface'!$C$19=1,'Tool interface'!$C$18=1),'CBA - BIM level 2'!Z16,IF(AND('Tool interface'!$C$19=1,'Tool interface'!$C$18=2),'CBA - BIM level 2'!Y16,IF(AND('Tool interface'!$C$19=1,'Tool interface'!$C$18=3),'CBA - BIM level 2'!X16,IF(AND('Tool interface'!$C$19=1,'Tool interface'!$C$18=4),'CBA - BIM level 2'!W16,IF(AND('Tool interface'!$C$19=1,'Tool interface'!$C$18=5),'CBA - BIM level 2'!V16,IF(AND('Tool interface'!$C$19=1,'Tool interface'!$C$18=6),U16,IF(AND('Tool interface'!$C$19=1,'Tool interface'!$C$18=7),T16,IF(AND('Tool interface'!$C$19=1,'Tool interface'!$C$18=8),S16,IF(AND('Tool interface'!$C$19=1,'Tool interface'!$C$18=9),R16,IF(AND('Tool interface'!$C$19=1,'Tool interface'!$C$18&gt;=10),Q16,))))))))))))))))))))))))))))))))))))))))</f>
        <v>0</v>
      </c>
      <c r="N17" s="395">
        <f>+IF(AND('Tool interface'!$C$19=5,'Tool interface'!$C$18=1),'CBA - BIM level 2'!W16,IF(AND('Tool interface'!$C$19=5,'Tool interface'!$C$18=2),'CBA - BIM level 2'!V16,IF(AND('Tool interface'!$C$19=5,'Tool interface'!$C$18=3),U16,IF(AND('Tool interface'!$C$19=5,'Tool interface'!$C$18=4),T16,IF(AND('Tool interface'!$C$19=5,'Tool interface'!$C$18=5),S16,IF(AND('Tool interface'!$C$19=5,'Tool interface'!$C$18=6),R16,IF(AND('Tool interface'!$C$19=5,'Tool interface'!$C$18&gt;=7),N16,IF(AND('Tool interface'!$C$19=4,'Tool interface'!$C$18=1),'CBA - BIM level 2'!X16,IF(AND('Tool interface'!$C$19=4,'Tool interface'!$C$18=2),'CBA - BIM level 2'!W16,IF(AND('Tool interface'!$C$19=4,'Tool interface'!$C$18=3),'CBA - BIM level 2'!V16,IF(AND('Tool interface'!$C$19=4,'Tool interface'!$C$18=4),U16,IF(AND('Tool interface'!$C$19=4,'Tool interface'!$C$18=5),T16,IF(AND('Tool interface'!$C$19=4,'Tool interface'!$C$18=6),S16,IF(AND('Tool interface'!$C$19=4,'Tool interface'!$C$18=7),R16,IF(AND('Tool interface'!$C$19=4,'Tool interface'!$C$18&gt;=8),O16,IF(AND('Tool interface'!$C$19=3,'Tool interface'!$C$18=1),'CBA - BIM level 2'!Y16,IF(AND('Tool interface'!$C$19=3,'Tool interface'!$C$18=2),'CBA - BIM level 2'!X16,IF(AND('Tool interface'!$C$19=3,'Tool interface'!$C$18=3),'CBA - BIM level 2'!W16,IF(AND('Tool interface'!$C$19=3,'Tool interface'!$C$18=4),'CBA - BIM level 2'!V16,IF(AND('Tool interface'!$C$19=3,'Tool interface'!$C$18=5),U16,IF(AND('Tool interface'!$C$19=3,'Tool interface'!$C$18=6),T16,IF(AND('Tool interface'!$C$19=3,'Tool interface'!$C$18=7),S16,IF(AND('Tool interface'!$C$19=3,'Tool interface'!$C$18=8),R16,IF(AND('Tool interface'!$C$19=3,'Tool interface'!$C$18&gt;=9),P16,IF(AND('Tool interface'!$C$19=2,'Tool interface'!$C$18=1),'CBA - BIM level 2'!Z16,IF(AND('Tool interface'!$C$19=2,'Tool interface'!$C$18=2),'CBA - BIM level 2'!Y16,IF(AND('Tool interface'!$C$19=2,'Tool interface'!$C$18=3),'CBA - BIM level 2'!X16,IF(AND('Tool interface'!$C$19=2,'Tool interface'!$C$18=4),'CBA - BIM level 2'!W16,IF(AND('Tool interface'!$C$19=2,'Tool interface'!$C$18=5),'CBA - BIM level 2'!V16,IF(AND('Tool interface'!$C$19=2,'Tool interface'!$C$18=6),U16,IF(AND('Tool interface'!$C$19=2,'Tool interface'!$C$18=7),T16,IF(AND('Tool interface'!$C$19=2,'Tool interface'!$C$18=8),S16,IF(AND('Tool interface'!$C$19=2,'Tool interface'!$C$18=9),R16,IF(AND('Tool interface'!$C$19=2,'Tool interface'!$C$18&gt;=10),Q16,IF(AND('Tool interface'!$C$19=1,'Tool interface'!$C$18=1),'CBA - BIM level 2'!AA16,IF(AND('Tool interface'!$C$19=1,'Tool interface'!$C$18=2),'CBA - BIM level 2'!Z16,IF(AND('Tool interface'!$C$19=1,'Tool interface'!$C$18=3),'CBA - BIM level 2'!Y16,IF(AND('Tool interface'!$C$19=1,'Tool interface'!$C$18=4),'CBA - BIM level 2'!X16,IF(AND('Tool interface'!$C$19=1,'Tool interface'!$C$18=5),'CBA - BIM level 2'!W16,IF(AND('Tool interface'!$C$19=1,'Tool interface'!$C$18=6),V16,IF(AND('Tool interface'!$C$19=1,'Tool interface'!$C$18=7),U16,IF(AND('Tool interface'!$C$19=1,'Tool interface'!$C$18=8),T16,IF(AND('Tool interface'!$C$19=1,'Tool interface'!$C$18=9),S16,IF(AND('Tool interface'!$C$19=1,'Tool interface'!$C$18=10),R16,))))))))))))))))))))))))))))))))))))))))))))</f>
        <v>0</v>
      </c>
      <c r="O17" s="395">
        <f>+IF(AND('Tool interface'!$C$19=5,'Tool interface'!$C$18=1),'CBA - BIM level 2'!X16,IF(AND('Tool interface'!$C$19=5,'Tool interface'!$C$18=2),'CBA - BIM level 2'!W16,IF(AND('Tool interface'!$C$19=5,'Tool interface'!$C$18=3),V16,IF(AND('Tool interface'!$C$19=5,'Tool interface'!$C$18=4),U16,IF(AND('Tool interface'!$C$19=5,'Tool interface'!$C$18=5),T16,IF(AND('Tool interface'!$C$19=5,'Tool interface'!$C$18=6),S16,IF(AND('Tool interface'!$C$19=5,'Tool interface'!$C$18=7),R16,IF(AND('Tool interface'!$C$19=5,'Tool interface'!$C$18&gt;=8),O16,IF(AND('Tool interface'!$C$19=4,'Tool interface'!$C$18=1),'CBA - BIM level 2'!Y16,IF(AND('Tool interface'!$C$19=4,'Tool interface'!$C$18=2),'CBA - BIM level 2'!X16,IF(AND('Tool interface'!$C$19=4,'Tool interface'!$C$18=3),'CBA - BIM level 2'!W16,IF(AND('Tool interface'!$C$19=4,'Tool interface'!$C$18=4),V16,IF(AND('Tool interface'!$C$19=4,'Tool interface'!$C$18=5),U16,IF(AND('Tool interface'!$C$19=4,'Tool interface'!$C$18=6),T16,IF(AND('Tool interface'!$C$19=4,'Tool interface'!$C$18=7),S16,IF(AND('Tool interface'!$C$19=4,'Tool interface'!$C$18=8),R16,IF(AND('Tool interface'!$C$19=4,'Tool interface'!$C$18&gt;=9),P16,IF(AND('Tool interface'!$C$19=3,'Tool interface'!$C$18=1),'CBA - BIM level 2'!Z16,IF(AND('Tool interface'!$C$19=3,'Tool interface'!$C$18=2),'CBA - BIM level 2'!Y16,IF(AND('Tool interface'!$C$19=3,'Tool interface'!$C$18=3),'CBA - BIM level 2'!X16,IF(AND('Tool interface'!$C$19=3,'Tool interface'!$C$18=4),'CBA - BIM level 2'!W16,IF(AND('Tool interface'!$C$19=3,'Tool interface'!$C$18=5),V16,IF(AND('Tool interface'!$C$19=3,'Tool interface'!$C$18=6),U16,IF(AND('Tool interface'!$C$19=3,'Tool interface'!$C$18=7),T16,IF(AND('Tool interface'!$C$19=3,'Tool interface'!$C$18=8),S16,IF(AND('Tool interface'!$C$19=3,'Tool interface'!$C$18=9),R16,IF(AND('Tool interface'!$C$19=3,'Tool interface'!$C$18=10),Q16,IF(AND('Tool interface'!$C$19=2,'Tool interface'!$C$18=1),'CBA - BIM level 2'!AA16,IF(AND('Tool interface'!$C$19=2,'Tool interface'!$C$18=2),'CBA - BIM level 2'!Z16,IF(AND('Tool interface'!$C$19=2,'Tool interface'!$C$18=3),'CBA - BIM level 2'!Y16,IF(AND('Tool interface'!$C$19=2,'Tool interface'!$C$18=4),'CBA - BIM level 2'!X16,IF(AND('Tool interface'!$C$19=2,'Tool interface'!$C$18=5),'CBA - BIM level 2'!W16,IF(AND('Tool interface'!$C$19=2,'Tool interface'!$C$18=6),V16,IF(AND('Tool interface'!$C$19=2,'Tool interface'!$C$18=7),U16,IF(AND('Tool interface'!$C$19=2,'Tool interface'!$C$18=8),T16,IF(AND('Tool interface'!$C$19=2,'Tool interface'!$C$18=9),S16,IF(AND('Tool interface'!$C$19=2,'Tool interface'!$C$18=10),R16,IF(AND('Tool interface'!$C$19=1,'Tool interface'!$C$18=1),'CBA - BIM level 2'!AB16,IF(AND('Tool interface'!$C$19=1,'Tool interface'!$C$18=2),'CBA - BIM level 2'!AA16,IF(AND('Tool interface'!$C$19=1,'Tool interface'!$C$18=3),'CBA - BIM level 2'!Z16,IF(AND('Tool interface'!$C$19=1,'Tool interface'!$C$18=4),'CBA - BIM level 2'!Y16,IF(AND('Tool interface'!$C$19=1,'Tool interface'!$C$18=5),'CBA - BIM level 2'!X16,IF(AND('Tool interface'!$C$19=1,'Tool interface'!$C$18=6),W16,IF(AND('Tool interface'!$C$19=1,'Tool interface'!$C$18=7),V16,IF(AND('Tool interface'!$C$19=1,'Tool interface'!$C$18=8),U16,IF(AND('Tool interface'!$C$19=1,'Tool interface'!$C$18=9),T16,IF(AND('Tool interface'!$C$19=1,'Tool interface'!$C$18=10),S16,)))))))))))))))))))))))))))))))))))))))))))))))</f>
        <v>0</v>
      </c>
      <c r="P17" s="395">
        <f>+IF(AND('Tool interface'!$C$19=5,'Tool interface'!$C$18=1),'CBA - BIM level 2'!Y16,IF(AND('Tool interface'!$C$19=5,'Tool interface'!$C$18=2),'CBA - BIM level 2'!X16,IF(AND('Tool interface'!$C$19=5,'Tool interface'!$C$18=3),W16,IF(AND('Tool interface'!$C$19=5,'Tool interface'!$C$18=4),V16,IF(AND('Tool interface'!$C$19=5,'Tool interface'!$C$18=5),U16,IF(AND('Tool interface'!$C$19=5,'Tool interface'!$C$18=6),T16,IF(AND('Tool interface'!$C$19=5,'Tool interface'!$C$18=7),S16,IF(AND('Tool interface'!$C$19=5,'Tool interface'!$C$18=8),R16,IF(AND('Tool interface'!$C$19=5,'Tool interface'!$C$18&gt;=9),P16,IF(AND('Tool interface'!$C$19=4,'Tool interface'!$C$18=1),'CBA - BIM level 2'!Z16,IF(AND('Tool interface'!$C$19=4,'Tool interface'!$C$18=2),'CBA - BIM level 2'!Y16,IF(AND('Tool interface'!$C$19=4,'Tool interface'!$C$18=3),'CBA - BIM level 2'!X16,IF(AND('Tool interface'!$C$19=4,'Tool interface'!$C$18=4),W16,IF(AND('Tool interface'!$C$19=4,'Tool interface'!$C$18=5),V16,IF(AND('Tool interface'!$C$19=4,'Tool interface'!$C$18=6),U16,IF(AND('Tool interface'!$C$19=4,'Tool interface'!$C$18=7),T16,IF(AND('Tool interface'!$C$19=4,'Tool interface'!$C$18=8),S16,IF(AND('Tool interface'!$C$19=4,'Tool interface'!$C$18=9),R16,IF(AND('Tool interface'!$C$19=4,'Tool interface'!$C$18=10),Q16,IF(AND('Tool interface'!$C$19=3,'Tool interface'!$C$18=1),'CBA - BIM level 2'!AA16,IF(AND('Tool interface'!$C$19=3,'Tool interface'!$C$18=2),'CBA - BIM level 2'!Z16,IF(AND('Tool interface'!$C$19=3,'Tool interface'!$C$18=3),'CBA - BIM level 2'!Y16,IF(AND('Tool interface'!$C$19=3,'Tool interface'!$C$18=4),'CBA - BIM level 2'!X16,IF(AND('Tool interface'!$C$19=3,'Tool interface'!$C$18=5),W16,IF(AND('Tool interface'!$C$19=3,'Tool interface'!$C$18=6),V16,IF(AND('Tool interface'!$C$19=3,'Tool interface'!$C$18=7),U16,IF(AND('Tool interface'!$C$19=3,'Tool interface'!$C$18=8),T16,IF(AND('Tool interface'!$C$19=3,'Tool interface'!$C$18=9),S16,IF(AND('Tool interface'!$C$19=3,'Tool interface'!$C$18=10),R16,IF(AND('Tool interface'!$C$19=2,'Tool interface'!$C$18=1),'CBA - BIM level 2'!AB16,IF(AND('Tool interface'!$C$19=2,'Tool interface'!$C$18=2),'CBA - BIM level 2'!AA16,IF(AND('Tool interface'!$C$19=2,'Tool interface'!$C$18=3),'CBA - BIM level 2'!Z16,IF(AND('Tool interface'!$C$19=2,'Tool interface'!$C$18=4),'CBA - BIM level 2'!Y16,IF(AND('Tool interface'!$C$19=2,'Tool interface'!$C$18=5),'CBA - BIM level 2'!X16,IF(AND('Tool interface'!$C$19=2,'Tool interface'!$C$18=6),W16,IF(AND('Tool interface'!$C$19=2,'Tool interface'!$C$18=7),V16,IF(AND('Tool interface'!$C$19=2,'Tool interface'!$C$18=8),U16,IF(AND('Tool interface'!$C$19=2,'Tool interface'!$C$18=9),T16,IF(AND('Tool interface'!$C$19=2,'Tool interface'!$C$18=10),S16,IF(AND('Tool interface'!$C$19=1,'Tool interface'!$C$18=1),'CBA - BIM level 2'!AC16,IF(AND('Tool interface'!$C$19=1,'Tool interface'!$C$18=2),'CBA - BIM level 2'!AB16,IF(AND('Tool interface'!$C$19=1,'Tool interface'!$C$18=3),'CBA - BIM level 2'!AA16,IF(AND('Tool interface'!$C$19=1,'Tool interface'!$C$18=4),'CBA - BIM level 2'!Z16,IF(AND('Tool interface'!$C$19=1,'Tool interface'!$C$18=5),'CBA - BIM level 2'!Y16,IF(AND('Tool interface'!$C$19=1,'Tool interface'!$C$18=6),X16,IF(AND('Tool interface'!$C$19=1,'Tool interface'!$C$18=7),W16,IF(AND('Tool interface'!$C$19=1,'Tool interface'!$C$18=8),V16,IF(AND('Tool interface'!$C$19=1,'Tool interface'!$C$18=9),U16,IF(AND('Tool interface'!$C$19=1,'Tool interface'!$C$18=10),T16,)))))))))))))))))))))))))))))))))))))))))))))))))</f>
        <v>0</v>
      </c>
      <c r="Q17" s="395">
        <f>+IF(AND('Tool interface'!$C$19=5,'Tool interface'!$C$18=1),'CBA - BIM level 2'!Z16,IF(AND('Tool interface'!$C$19=5,'Tool interface'!$C$18=2),'CBA - BIM level 2'!Y16,IF(AND('Tool interface'!$C$19=5,'Tool interface'!$C$18=3),X16,IF(AND('Tool interface'!$C$19=5,'Tool interface'!$C$18=4),W16,IF(AND('Tool interface'!$C$19=5,'Tool interface'!$C$18=5),V16,IF(AND('Tool interface'!$C$19=5,'Tool interface'!$C$18=6),U16,IF(AND('Tool interface'!$C$19=5,'Tool interface'!$C$18=7),T16,IF(AND('Tool interface'!$C$19=5,'Tool interface'!$C$18=8),S16,IF(AND('Tool interface'!$C$19=5,'Tool interface'!$C$18=9),R16,IF(AND('Tool interface'!$C$19=5,'Tool interface'!$C$18=10),Q16,IF(AND('Tool interface'!$C$19=4,'Tool interface'!$C$18=1),'CBA - BIM level 2'!AA16,IF(AND('Tool interface'!$C$19=4,'Tool interface'!$C$18=2),'CBA - BIM level 2'!Z16,IF(AND('Tool interface'!$C$19=4,'Tool interface'!$C$18=3),'CBA - BIM level 2'!Y16,IF(AND('Tool interface'!$C$19=4,'Tool interface'!$C$18=4),X16,IF(AND('Tool interface'!$C$19=4,'Tool interface'!$C$18=5),W16,IF(AND('Tool interface'!$C$19=4,'Tool interface'!$C$18=6),V16,IF(AND('Tool interface'!$C$19=4,'Tool interface'!$C$18=7),U16,IF(AND('Tool interface'!$C$19=4,'Tool interface'!$C$18=8),T16,IF(AND('Tool interface'!$C$19=4,'Tool interface'!$C$18=9),S16,IF(AND('Tool interface'!$C$19=4,'Tool interface'!$C$18=10),R16,IF(AND('Tool interface'!$C$19=3,'Tool interface'!$C$18=1),'CBA - BIM level 2'!AB16,IF(AND('Tool interface'!$C$19=3,'Tool interface'!$C$18=2),'CBA - BIM level 2'!AA16,IF(AND('Tool interface'!$C$19=3,'Tool interface'!$C$18=3),'CBA - BIM level 2'!Z16,IF(AND('Tool interface'!$C$19=3,'Tool interface'!$C$18=4),'CBA - BIM level 2'!Y16,IF(AND('Tool interface'!$C$19=3,'Tool interface'!$C$18=5),X16,IF(AND('Tool interface'!$C$19=3,'Tool interface'!$C$18=6),W16,IF(AND('Tool interface'!$C$19=3,'Tool interface'!$C$18=7),V16,IF(AND('Tool interface'!$C$19=3,'Tool interface'!$C$18=8),U16,IF(AND('Tool interface'!$C$19=3,'Tool interface'!$C$18=9),T16,IF(AND('Tool interface'!$C$19=3,'Tool interface'!$C$18=10),S16,IF(AND('Tool interface'!$C$19=2,'Tool interface'!$C$18=1),'CBA - BIM level 2'!AC16,IF(AND('Tool interface'!$C$19=2,'Tool interface'!$C$18=2),'CBA - BIM level 2'!AB16,IF(AND('Tool interface'!$C$19=2,'Tool interface'!$C$18=3),'CBA - BIM level 2'!AA16,IF(AND('Tool interface'!$C$19=2,'Tool interface'!$C$18=4),'CBA - BIM level 2'!Z16,IF(AND('Tool interface'!$C$19=2,'Tool interface'!$C$18=5),'CBA - BIM level 2'!Y16,IF(AND('Tool interface'!$C$19=2,'Tool interface'!$C$18=6),X16,IF(AND('Tool interface'!$C$19=2,'Tool interface'!$C$18=7),W16,IF(AND('Tool interface'!$C$19=2,'Tool interface'!$C$18=8),V16,IF(AND('Tool interface'!$C$19=2,'Tool interface'!$C$18=9),U16,IF(AND('Tool interface'!$C$19=2,'Tool interface'!$C$18=10),T16,IF(AND('Tool interface'!$C$19=1,'Tool interface'!$C$18=1),'CBA - BIM level 2'!AD16,IF(AND('Tool interface'!$C$19=1,'Tool interface'!$C$18=2),'CBA - BIM level 2'!AC16,IF(AND('Tool interface'!$C$19=1,'Tool interface'!$C$18=3),'CBA - BIM level 2'!AB16,IF(AND('Tool interface'!$C$19=1,'Tool interface'!$C$18=4),'CBA - BIM level 2'!AA16,IF(AND('Tool interface'!$C$19=1,'Tool interface'!$C$18=5),'CBA - BIM level 2'!Z16,IF(AND('Tool interface'!$C$19=1,'Tool interface'!$C$18=6),Y16,IF(AND('Tool interface'!$C$19=1,'Tool interface'!$C$18=7),X16,IF(AND('Tool interface'!$C$19=1,'Tool interface'!$C$18=8),W16,IF(AND('Tool interface'!$C$19=1,'Tool interface'!$C$18=9),V16,IF(AND('Tool interface'!$C$19=1,'Tool interface'!$C$18=10),U16,))))))))))))))))))))))))))))))))))))))))))))))))))</f>
        <v>0</v>
      </c>
      <c r="R17" s="395">
        <f>+IF(AND('Tool interface'!$C$19=5,'Tool interface'!$C$18=1),'CBA - BIM level 2'!AA16,IF(AND('Tool interface'!$C$19=5,'Tool interface'!$C$18=2),'CBA - BIM level 2'!Z16,IF(AND('Tool interface'!$C$19=5,'Tool interface'!$C$18=3),Y16,IF(AND('Tool interface'!$C$19=5,'Tool interface'!$C$18=4),X16,IF(AND('Tool interface'!$C$19=5,'Tool interface'!$C$18=5),W16,IF(AND('Tool interface'!$C$19=5,'Tool interface'!$C$18=6),V16,IF(AND('Tool interface'!$C$19=5,'Tool interface'!$C$18=7),U16,IF(AND('Tool interface'!$C$19=5,'Tool interface'!$C$18=8),T16,IF(AND('Tool interface'!$C$19=5,'Tool interface'!$C$18=9),S16,IF(AND('Tool interface'!$C$19=5,'Tool interface'!$C$18=10),R16,IF(AND('Tool interface'!$C$19=4,'Tool interface'!$C$18=1),'CBA - BIM level 2'!AB16,IF(AND('Tool interface'!$C$19=4,'Tool interface'!$C$18=2),'CBA - BIM level 2'!AA16,IF(AND('Tool interface'!$C$19=4,'Tool interface'!$C$18=3),'CBA - BIM level 2'!Z16,IF(AND('Tool interface'!$C$19=4,'Tool interface'!$C$18=4),Y16,IF(AND('Tool interface'!$C$19=4,'Tool interface'!$C$18=5),X16,IF(AND('Tool interface'!$C$19=4,'Tool interface'!$C$18=6),W16,IF(AND('Tool interface'!$C$19=4,'Tool interface'!$C$18=7),V16,IF(AND('Tool interface'!$C$19=4,'Tool interface'!$C$18=8),U16,IF(AND('Tool interface'!$C$19=4,'Tool interface'!$C$18=9),T16,IF(AND('Tool interface'!$C$19=4,'Tool interface'!$C$18=10),S16,IF(AND('Tool interface'!$C$19=3,'Tool interface'!$C$18=1),'CBA - BIM level 2'!AC16,IF(AND('Tool interface'!$C$19=3,'Tool interface'!$C$18=2),'CBA - BIM level 2'!AB16,IF(AND('Tool interface'!$C$19=3,'Tool interface'!$C$18=3),'CBA - BIM level 2'!AA16,IF(AND('Tool interface'!$C$19=3,'Tool interface'!$C$18=4),'CBA - BIM level 2'!Z16,IF(AND('Tool interface'!$C$19=3,'Tool interface'!$C$18=5),Y16,IF(AND('Tool interface'!$C$19=3,'Tool interface'!$C$18=6),X16,IF(AND('Tool interface'!$C$19=3,'Tool interface'!$C$18=7),W16,IF(AND('Tool interface'!$C$19=3,'Tool interface'!$C$18=8),V16,IF(AND('Tool interface'!$C$19=3,'Tool interface'!$C$18=9),U16,IF(AND('Tool interface'!$C$19=3,'Tool interface'!$C$18=10),T16,IF(AND('Tool interface'!$C$19=2,'Tool interface'!$C$18=1),'CBA - BIM level 2'!AD16,IF(AND('Tool interface'!$C$19=2,'Tool interface'!$C$18=2),'CBA - BIM level 2'!AC16,IF(AND('Tool interface'!$C$19=2,'Tool interface'!$C$18=3),'CBA - BIM level 2'!AB16,IF(AND('Tool interface'!$C$19=2,'Tool interface'!$C$18=4),'CBA - BIM level 2'!AA16,IF(AND('Tool interface'!$C$19=2,'Tool interface'!$C$18=5),'CBA - BIM level 2'!Z16,IF(AND('Tool interface'!$C$19=2,'Tool interface'!$C$18=6),Y16,IF(AND('Tool interface'!$C$19=2,'Tool interface'!$C$18=7),X16,IF(AND('Tool interface'!$C$19=2,'Tool interface'!$C$18=8),W16,IF(AND('Tool interface'!$C$19=2,'Tool interface'!$C$18=9),V16,IF(AND('Tool interface'!$C$19=2,'Tool interface'!$C$18=10),U16,IF(AND('Tool interface'!$C$19=1,'Tool interface'!$C$18=1),'CBA - BIM level 2'!AE16,IF(AND('Tool interface'!$C$19=1,'Tool interface'!$C$18=2),'CBA - BIM level 2'!AD16,IF(AND('Tool interface'!$C$19=1,'Tool interface'!$C$18=3),'CBA - BIM level 2'!AC16,IF(AND('Tool interface'!$C$19=1,'Tool interface'!$C$18=4),'CBA - BIM level 2'!AB16,IF(AND('Tool interface'!$C$19=1,'Tool interface'!$C$18=5),'CBA - BIM level 2'!AA16,IF(AND('Tool interface'!$C$19=1,'Tool interface'!$C$18=6),Z16,IF(AND('Tool interface'!$C$19=1,'Tool interface'!$C$18=7),Y16,IF(AND('Tool interface'!$C$19=1,'Tool interface'!$C$18=8),X16,IF(AND('Tool interface'!$C$19=1,'Tool interface'!$C$18=9),W16,IF(AND('Tool interface'!$C$19=1,'Tool interface'!$C$18=10),V16,))))))))))))))))))))))))))))))))))))))))))))))))))</f>
        <v>0</v>
      </c>
      <c r="S17" s="395">
        <f>+IF(AND('Tool interface'!$C$19=5,'Tool interface'!$C$18=1),'CBA - BIM level 2'!AB16,IF(AND('Tool interface'!$C$19=5,'Tool interface'!$C$18=2),'CBA - BIM level 2'!AA16,IF(AND('Tool interface'!$C$19=5,'Tool interface'!$C$18=3),Z16,IF(AND('Tool interface'!$C$19=5,'Tool interface'!$C$18=4),Y16,IF(AND('Tool interface'!$C$19=5,'Tool interface'!$C$18=5),X16,IF(AND('Tool interface'!$C$19=5,'Tool interface'!$C$18=6),W16,IF(AND('Tool interface'!$C$19=5,'Tool interface'!$C$18=7),V16,IF(AND('Tool interface'!$C$19=5,'Tool interface'!$C$18=8),U16,IF(AND('Tool interface'!$C$19=5,'Tool interface'!$C$18=9),T16,IF(AND('Tool interface'!$C$19=5,'Tool interface'!$C$18=10),S16,IF(AND('Tool interface'!$C$19=4,'Tool interface'!$C$18=1),'CBA - BIM level 2'!AC16,IF(AND('Tool interface'!$C$19=4,'Tool interface'!$C$18=2),'CBA - BIM level 2'!AB16,IF(AND('Tool interface'!$C$19=4,'Tool interface'!$C$18=3),'CBA - BIM level 2'!AA16,IF(AND('Tool interface'!$C$19=4,'Tool interface'!$C$18=4),Z16,IF(AND('Tool interface'!$C$19=4,'Tool interface'!$C$18=5),Y16,IF(AND('Tool interface'!$C$19=4,'Tool interface'!$C$18=6),X16,IF(AND('Tool interface'!$C$19=4,'Tool interface'!$C$18=7),W16,IF(AND('Tool interface'!$C$19=4,'Tool interface'!$C$18=8),V16,IF(AND('Tool interface'!$C$19=4,'Tool interface'!$C$18=9),U16,IF(AND('Tool interface'!$C$19=4,'Tool interface'!$C$18=10),T16,IF(AND('Tool interface'!$C$19=3,'Tool interface'!$C$18=1),'CBA - BIM level 2'!AD16,IF(AND('Tool interface'!$C$19=3,'Tool interface'!$C$18=2),'CBA - BIM level 2'!AC16,IF(AND('Tool interface'!$C$19=3,'Tool interface'!$C$18=3),'CBA - BIM level 2'!AB16,IF(AND('Tool interface'!$C$19=3,'Tool interface'!$C$18=4),'CBA - BIM level 2'!AA16,IF(AND('Tool interface'!$C$19=3,'Tool interface'!$C$18=5),Z16,IF(AND('Tool interface'!$C$19=3,'Tool interface'!$C$18=6),Y16,IF(AND('Tool interface'!$C$19=3,'Tool interface'!$C$18=7),X16,IF(AND('Tool interface'!$C$19=3,'Tool interface'!$C$18=8),W16,IF(AND('Tool interface'!$C$19=3,'Tool interface'!$C$18=9),V16,IF(AND('Tool interface'!$C$19=3,'Tool interface'!$C$18=10),U16,IF(AND('Tool interface'!$C$19=2,'Tool interface'!$C$18=1),'CBA - BIM level 2'!AE16,IF(AND('Tool interface'!$C$19=2,'Tool interface'!$C$18=2),'CBA - BIM level 2'!AD16,IF(AND('Tool interface'!$C$19=2,'Tool interface'!$C$18=3),'CBA - BIM level 2'!AC16,IF(AND('Tool interface'!$C$19=2,'Tool interface'!$C$18=4),'CBA - BIM level 2'!AB16,IF(AND('Tool interface'!$C$19=2,'Tool interface'!$C$18=5),'CBA - BIM level 2'!AA16,IF(AND('Tool interface'!$C$19=2,'Tool interface'!$C$18=6),Z16,IF(AND('Tool interface'!$C$19=2,'Tool interface'!$C$18=7),Y16,IF(AND('Tool interface'!$C$19=2,'Tool interface'!$C$18=8),X16,IF(AND('Tool interface'!$C$19=2,'Tool interface'!$C$18=9),W16,IF(AND('Tool interface'!$C$19=2,'Tool interface'!$C$18=10),V16,IF(AND('Tool interface'!$C$19=1,'Tool interface'!$C$18=1),'CBA - BIM level 2'!AF16,IF(AND('Tool interface'!$C$19=1,'Tool interface'!$C$18=2),'CBA - BIM level 2'!AE16,IF(AND('Tool interface'!$C$19=1,'Tool interface'!$C$18=3),'CBA - BIM level 2'!AD16,IF(AND('Tool interface'!$C$19=1,'Tool interface'!$C$18=4),'CBA - BIM level 2'!AC16,IF(AND('Tool interface'!$C$19=1,'Tool interface'!$C$18=5),'CBA - BIM level 2'!AB16,IF(AND('Tool interface'!$C$19=1,'Tool interface'!$C$18=6),AA16,IF(AND('Tool interface'!$C$19=1,'Tool interface'!$C$18=7),Z16,IF(AND('Tool interface'!$C$19=1,'Tool interface'!$C$18=8),Y16,IF(AND('Tool interface'!$C$19=1,'Tool interface'!$C$18=9),X16,IF(AND('Tool interface'!$C$19=1,'Tool interface'!$C$18=10),W16,))))))))))))))))))))))))))))))))))))))))))))))))))</f>
        <v>0</v>
      </c>
      <c r="T17" s="395">
        <f>+IF(AND('Tool interface'!$C$19=5,'Tool interface'!$C$18=1),'CBA - BIM level 2'!AC16,IF(AND('Tool interface'!$C$19=5,'Tool interface'!$C$18=2),'CBA - BIM level 2'!AB16,IF(AND('Tool interface'!$C$19=5,'Tool interface'!$C$18=3),AA16,IF(AND('Tool interface'!$C$19=5,'Tool interface'!$C$18=4),Z16,IF(AND('Tool interface'!$C$19=5,'Tool interface'!$C$18=5),Y16,IF(AND('Tool interface'!$C$19=5,'Tool interface'!$C$18=6),X16,IF(AND('Tool interface'!$C$19=5,'Tool interface'!$C$18=7),W16,IF(AND('Tool interface'!$C$19=5,'Tool interface'!$C$18=8),V16,IF(AND('Tool interface'!$C$19=5,'Tool interface'!$C$18=9),U16,IF(AND('Tool interface'!$C$19=5,'Tool interface'!$C$18=10),T16,IF(AND('Tool interface'!$C$19=4,'Tool interface'!$C$18=1),'CBA - BIM level 2'!AD16,IF(AND('Tool interface'!$C$19=4,'Tool interface'!$C$18=2),'CBA - BIM level 2'!AC16,IF(AND('Tool interface'!$C$19=4,'Tool interface'!$C$18=3),'CBA - BIM level 2'!AB16,IF(AND('Tool interface'!$C$19=4,'Tool interface'!$C$18=4),AA16,IF(AND('Tool interface'!$C$19=4,'Tool interface'!$C$18=5),Z16,IF(AND('Tool interface'!$C$19=4,'Tool interface'!$C$18=6),Y16,IF(AND('Tool interface'!$C$19=4,'Tool interface'!$C$18=7),X16,IF(AND('Tool interface'!$C$19=4,'Tool interface'!$C$18=8),W16,IF(AND('Tool interface'!$C$19=4,'Tool interface'!$C$18=9),V16,IF(AND('Tool interface'!$C$19=4,'Tool interface'!$C$18=10),U16,IF(AND('Tool interface'!$C$19=3,'Tool interface'!$C$18=1),'CBA - BIM level 2'!AE16,IF(AND('Tool interface'!$C$19=3,'Tool interface'!$C$18=2),'CBA - BIM level 2'!AD16,IF(AND('Tool interface'!$C$19=3,'Tool interface'!$C$18=3),'CBA - BIM level 2'!AC16,IF(AND('Tool interface'!$C$19=3,'Tool interface'!$C$18=4),'CBA - BIM level 2'!AB16,IF(AND('Tool interface'!$C$19=3,'Tool interface'!$C$18=5),AA16,IF(AND('Tool interface'!$C$19=3,'Tool interface'!$C$18=6),Z16,IF(AND('Tool interface'!$C$19=3,'Tool interface'!$C$18=7),Y16,IF(AND('Tool interface'!$C$19=3,'Tool interface'!$C$18=8),X16,IF(AND('Tool interface'!$C$19=3,'Tool interface'!$C$18=9),W16,IF(AND('Tool interface'!$C$19=3,'Tool interface'!$C$18=10),V16,IF(AND('Tool interface'!$C$19=2,'Tool interface'!$C$18=1),'CBA - BIM level 2'!AF16,IF(AND('Tool interface'!$C$19=2,'Tool interface'!$C$18=2),'CBA - BIM level 2'!AE16,IF(AND('Tool interface'!$C$19=2,'Tool interface'!$C$18=3),'CBA - BIM level 2'!AD16,IF(AND('Tool interface'!$C$19=2,'Tool interface'!$C$18=4),'CBA - BIM level 2'!AC16,IF(AND('Tool interface'!$C$19=2,'Tool interface'!$C$18=5),'CBA - BIM level 2'!AB16,IF(AND('Tool interface'!$C$19=2,'Tool interface'!$C$18=6),AA16,IF(AND('Tool interface'!$C$19=2,'Tool interface'!$C$18=7),Z16,IF(AND('Tool interface'!$C$19=2,'Tool interface'!$C$18=8),Y16,IF(AND('Tool interface'!$C$19=2,'Tool interface'!$C$18=9),X16,IF(AND('Tool interface'!$C$19=2,'Tool interface'!$C$18=10),W16,IF(AND('Tool interface'!$C$19=1,'Tool interface'!$C$18=1),'CBA - BIM level 2'!AG16,IF(AND('Tool interface'!$C$19=1,'Tool interface'!$C$18=2),'CBA - BIM level 2'!AF16,IF(AND('Tool interface'!$C$19=1,'Tool interface'!$C$18=3),'CBA - BIM level 2'!AE16,IF(AND('Tool interface'!$C$19=1,'Tool interface'!$C$18=4),'CBA - BIM level 2'!AD16,IF(AND('Tool interface'!$C$19=1,'Tool interface'!$C$18=5),'CBA - BIM level 2'!AC16,IF(AND('Tool interface'!$C$19=1,'Tool interface'!$C$18=6),AB16,IF(AND('Tool interface'!$C$19=1,'Tool interface'!$C$18=7),AA16,IF(AND('Tool interface'!$C$19=1,'Tool interface'!$C$18=8),Z16,IF(AND('Tool interface'!$C$19=1,'Tool interface'!$C$18=9),Y16,IF(AND('Tool interface'!$C$19=1,'Tool interface'!$C$18=10),X16,))))))))))))))))))))))))))))))))))))))))))))))))))</f>
        <v>0</v>
      </c>
      <c r="U17" s="395">
        <f>+IF(AND('Tool interface'!$C$19=5,'Tool interface'!$C$18=1),'CBA - BIM level 2'!AD16,IF(AND('Tool interface'!$C$19=5,'Tool interface'!$C$18=2),'CBA - BIM level 2'!AC16,IF(AND('Tool interface'!$C$19=5,'Tool interface'!$C$18=3),AB16,IF(AND('Tool interface'!$C$19=5,'Tool interface'!$C$18=4),AA16,IF(AND('Tool interface'!$C$19=5,'Tool interface'!$C$18=5),Z16,IF(AND('Tool interface'!$C$19=5,'Tool interface'!$C$18=6),Y16,IF(AND('Tool interface'!$C$19=5,'Tool interface'!$C$18=7),X16,IF(AND('Tool interface'!$C$19=5,'Tool interface'!$C$18=8),W16,IF(AND('Tool interface'!$C$19=5,'Tool interface'!$C$18=9),V16,IF(AND('Tool interface'!$C$19=5,'Tool interface'!$C$18=10),U16,IF(AND('Tool interface'!$C$19=4,'Tool interface'!$C$18=1),'CBA - BIM level 2'!AE16,IF(AND('Tool interface'!$C$19=4,'Tool interface'!$C$18=2),'CBA - BIM level 2'!AD16,IF(AND('Tool interface'!$C$19=4,'Tool interface'!$C$18=3),'CBA - BIM level 2'!AC16,IF(AND('Tool interface'!$C$19=4,'Tool interface'!$C$18=4),AB16,IF(AND('Tool interface'!$C$19=4,'Tool interface'!$C$18=5),AA16,IF(AND('Tool interface'!$C$19=4,'Tool interface'!$C$18=6),Z16,IF(AND('Tool interface'!$C$19=4,'Tool interface'!$C$18=7),Y16,IF(AND('Tool interface'!$C$19=4,'Tool interface'!$C$18=8),X16,IF(AND('Tool interface'!$C$19=4,'Tool interface'!$C$18=9),W16,IF(AND('Tool interface'!$C$19=4,'Tool interface'!$C$18=10),V16,IF(AND('Tool interface'!$C$19=3,'Tool interface'!$C$18=1),'CBA - BIM level 2'!AF16,IF(AND('Tool interface'!$C$19=3,'Tool interface'!$C$18=2),'CBA - BIM level 2'!AE16,IF(AND('Tool interface'!$C$19=3,'Tool interface'!$C$18=3),'CBA - BIM level 2'!AD16,IF(AND('Tool interface'!$C$19=3,'Tool interface'!$C$18=4),'CBA - BIM level 2'!AC16,IF(AND('Tool interface'!$C$19=3,'Tool interface'!$C$18=5),AB16,IF(AND('Tool interface'!$C$19=3,'Tool interface'!$C$18=6),AA16,IF(AND('Tool interface'!$C$19=3,'Tool interface'!$C$18=7),Z16,IF(AND('Tool interface'!$C$19=3,'Tool interface'!$C$18=8),Y16,IF(AND('Tool interface'!$C$19=3,'Tool interface'!$C$18=9),X16,IF(AND('Tool interface'!$C$19=3,'Tool interface'!$C$18=10),W16,IF(AND('Tool interface'!$C$19=2,'Tool interface'!$C$18=1),'CBA - BIM level 2'!AG16,IF(AND('Tool interface'!$C$19=2,'Tool interface'!$C$18=2),'CBA - BIM level 2'!AF16,IF(AND('Tool interface'!$C$19=2,'Tool interface'!$C$18=3),'CBA - BIM level 2'!AE16,IF(AND('Tool interface'!$C$19=2,'Tool interface'!$C$18=4),'CBA - BIM level 2'!AD16,IF(AND('Tool interface'!$C$19=2,'Tool interface'!$C$18=5),'CBA - BIM level 2'!AC16,IF(AND('Tool interface'!$C$19=2,'Tool interface'!$C$18=6),AB16,IF(AND('Tool interface'!$C$19=2,'Tool interface'!$C$18=7),AA16,IF(AND('Tool interface'!$C$19=2,'Tool interface'!$C$18=8),Z16,IF(AND('Tool interface'!$C$19=2,'Tool interface'!$C$18=9),Y16,IF(AND('Tool interface'!$C$19=2,'Tool interface'!$C$18=10),X16,IF(AND('Tool interface'!$C$19=1,'Tool interface'!$C$18=1),'CBA - BIM level 2'!AH16,IF(AND('Tool interface'!$C$19=1,'Tool interface'!$C$18=2),'CBA - BIM level 2'!AG16,IF(AND('Tool interface'!$C$19=1,'Tool interface'!$C$18=3),'CBA - BIM level 2'!AF16,IF(AND('Tool interface'!$C$19=1,'Tool interface'!$C$18=4),'CBA - BIM level 2'!AE16,IF(AND('Tool interface'!$C$19=1,'Tool interface'!$C$18=5),'CBA - BIM level 2'!AD16,IF(AND('Tool interface'!$C$19=1,'Tool interface'!$C$18=6),AC16,IF(AND('Tool interface'!$C$19=1,'Tool interface'!$C$18=7),AB16,IF(AND('Tool interface'!$C$19=1,'Tool interface'!$C$18=8),AA16,IF(AND('Tool interface'!$C$19=1,'Tool interface'!$C$18=9),Z16,IF(AND('Tool interface'!$C$19=1,'Tool interface'!$C$18=10),Y16,))))))))))))))))))))))))))))))))))))))))))))))))))</f>
        <v>0</v>
      </c>
      <c r="V17" s="395">
        <f>+IF(AND('Tool interface'!$C$19=5,'Tool interface'!$C$18=1),'CBA - BIM level 2'!AE16,IF(AND('Tool interface'!$C$19=5,'Tool interface'!$C$18=2),'CBA - BIM level 2'!AD16,IF(AND('Tool interface'!$C$19=5,'Tool interface'!$C$18=3),AC16,IF(AND('Tool interface'!$C$19=5,'Tool interface'!$C$18=4),AB16,IF(AND('Tool interface'!$C$19=5,'Tool interface'!$C$18=5),AA16,IF(AND('Tool interface'!$C$19=5,'Tool interface'!$C$18=6),Z16,IF(AND('Tool interface'!$C$19=5,'Tool interface'!$C$18=7),Y16,IF(AND('Tool interface'!$C$19=5,'Tool interface'!$C$18=8),X16,IF(AND('Tool interface'!$C$19=5,'Tool interface'!$C$18=9),W16,IF(AND('Tool interface'!$C$19=5,'Tool interface'!$C$18=10),V16,IF(AND('Tool interface'!$C$19=4,'Tool interface'!$C$18=1),'CBA - BIM level 2'!AF16,IF(AND('Tool interface'!$C$19=4,'Tool interface'!$C$18=2),'CBA - BIM level 2'!AE16,IF(AND('Tool interface'!$C$19=4,'Tool interface'!$C$18=3),'CBA - BIM level 2'!AD16,IF(AND('Tool interface'!$C$19=4,'Tool interface'!$C$18=4),AC16,IF(AND('Tool interface'!$C$19=4,'Tool interface'!$C$18=5),AB16,IF(AND('Tool interface'!$C$19=4,'Tool interface'!$C$18=6),AA16,IF(AND('Tool interface'!$C$19=4,'Tool interface'!$C$18=7),Z16,IF(AND('Tool interface'!$C$19=4,'Tool interface'!$C$18=8),Y16,IF(AND('Tool interface'!$C$19=4,'Tool interface'!$C$18=9),X16,IF(AND('Tool interface'!$C$19=4,'Tool interface'!$C$18=10),W16,IF(AND('Tool interface'!$C$19=3,'Tool interface'!$C$18=1),'CBA - BIM level 2'!AG16,IF(AND('Tool interface'!$C$19=3,'Tool interface'!$C$18=2),'CBA - BIM level 2'!AF16,IF(AND('Tool interface'!$C$19=3,'Tool interface'!$C$18=3),'CBA - BIM level 2'!AE16,IF(AND('Tool interface'!$C$19=3,'Tool interface'!$C$18=4),'CBA - BIM level 2'!AD16,IF(AND('Tool interface'!$C$19=3,'Tool interface'!$C$18=5),AC16,IF(AND('Tool interface'!$C$19=3,'Tool interface'!$C$18=6),AB16,IF(AND('Tool interface'!$C$19=3,'Tool interface'!$C$18=7),AA16,IF(AND('Tool interface'!$C$19=3,'Tool interface'!$C$18=8),Z16,IF(AND('Tool interface'!$C$19=3,'Tool interface'!$C$18=9),Y16,IF(AND('Tool interface'!$C$19=3,'Tool interface'!$C$18=10),X16,IF(AND('Tool interface'!$C$19=2,'Tool interface'!$C$18=1),'CBA - BIM level 2'!AH16,IF(AND('Tool interface'!$C$19=2,'Tool interface'!$C$18=2),'CBA - BIM level 2'!AG16,IF(AND('Tool interface'!$C$19=2,'Tool interface'!$C$18=3),'CBA - BIM level 2'!AF16,IF(AND('Tool interface'!$C$19=2,'Tool interface'!$C$18=4),'CBA - BIM level 2'!AE16,IF(AND('Tool interface'!$C$19=2,'Tool interface'!$C$18=5),'CBA - BIM level 2'!AD16,IF(AND('Tool interface'!$C$19=2,'Tool interface'!$C$18=6),AC16,IF(AND('Tool interface'!$C$19=2,'Tool interface'!$C$18=7),AB16,IF(AND('Tool interface'!$C$19=2,'Tool interface'!$C$18=8),AA16,IF(AND('Tool interface'!$C$19=2,'Tool interface'!$C$18=9),Z16,IF(AND('Tool interface'!$C$19=2,'Tool interface'!$C$18=10),Y16,IF(AND('Tool interface'!$C$19=1,'Tool interface'!$C$18=1),'CBA - BIM level 2'!AI16,IF(AND('Tool interface'!$C$19=1,'Tool interface'!$C$18=2),'CBA - BIM level 2'!AH16,IF(AND('Tool interface'!$C$19=1,'Tool interface'!$C$18=3),'CBA - BIM level 2'!AG16,IF(AND('Tool interface'!$C$19=1,'Tool interface'!$C$18=4),'CBA - BIM level 2'!AF16,IF(AND('Tool interface'!$C$19=1,'Tool interface'!$C$18=5),'CBA - BIM level 2'!AE16,IF(AND('Tool interface'!$C$19=1,'Tool interface'!$C$18=6),AD16,IF(AND('Tool interface'!$C$19=1,'Tool interface'!$C$18=7),AC16,IF(AND('Tool interface'!$C$19=1,'Tool interface'!$C$18=8),AB16,IF(AND('Tool interface'!$C$19=1,'Tool interface'!$C$18=9),AA16,IF(AND('Tool interface'!$C$19=1,'Tool interface'!$C$18=10),Z16,))))))))))))))))))))))))))))))))))))))))))))))))))</f>
        <v>0</v>
      </c>
      <c r="W17" s="395">
        <f>+IF(AND('Tool interface'!$C$19=5,'Tool interface'!$C$18=1),'CBA - BIM level 2'!AF16,IF(AND('Tool interface'!$C$19=5,'Tool interface'!$C$18=2),'CBA - BIM level 2'!AE16,IF(AND('Tool interface'!$C$19=5,'Tool interface'!$C$18=3),AD16,IF(AND('Tool interface'!$C$19=5,'Tool interface'!$C$18=4),AC16,IF(AND('Tool interface'!$C$19=5,'Tool interface'!$C$18=5),AB16,IF(AND('Tool interface'!$C$19=5,'Tool interface'!$C$18=6),AA16,IF(AND('Tool interface'!$C$19=5,'Tool interface'!$C$18=7),Z16,IF(AND('Tool interface'!$C$19=5,'Tool interface'!$C$18=8),Y16,IF(AND('Tool interface'!$C$19=5,'Tool interface'!$C$18=9),X16,IF(AND('Tool interface'!$C$19=5,'Tool interface'!$C$18=10),W16,IF(AND('Tool interface'!$C$19=4,'Tool interface'!$C$18=1),'CBA - BIM level 2'!AG16,IF(AND('Tool interface'!$C$19=4,'Tool interface'!$C$18=2),'CBA - BIM level 2'!AF16,IF(AND('Tool interface'!$C$19=4,'Tool interface'!$C$18=3),'CBA - BIM level 2'!AE16,IF(AND('Tool interface'!$C$19=4,'Tool interface'!$C$18=4),AD16,IF(AND('Tool interface'!$C$19=4,'Tool interface'!$C$18=5),AC16,IF(AND('Tool interface'!$C$19=4,'Tool interface'!$C$18=6),AB16,IF(AND('Tool interface'!$C$19=4,'Tool interface'!$C$18=7),AA16,IF(AND('Tool interface'!$C$19=4,'Tool interface'!$C$18=8),Z16,IF(AND('Tool interface'!$C$19=4,'Tool interface'!$C$18=9),Y16,IF(AND('Tool interface'!$C$19=4,'Tool interface'!$C$18=10),X16,IF(AND('Tool interface'!$C$19=3,'Tool interface'!$C$18=1),'CBA - BIM level 2'!AH16,IF(AND('Tool interface'!$C$19=3,'Tool interface'!$C$18=2),'CBA - BIM level 2'!AG16,IF(AND('Tool interface'!$C$19=3,'Tool interface'!$C$18=3),'CBA - BIM level 2'!AF16,IF(AND('Tool interface'!$C$19=3,'Tool interface'!$C$18=4),'CBA - BIM level 2'!AE16,IF(AND('Tool interface'!$C$19=3,'Tool interface'!$C$18=5),AD16,IF(AND('Tool interface'!$C$19=3,'Tool interface'!$C$18=6),AC16,IF(AND('Tool interface'!$C$19=3,'Tool interface'!$C$18=7),AB16,IF(AND('Tool interface'!$C$19=3,'Tool interface'!$C$18=8),AA16,IF(AND('Tool interface'!$C$19=3,'Tool interface'!$C$18=9),Z16,IF(AND('Tool interface'!$C$19=3,'Tool interface'!$C$18=10),Y16,IF(AND('Tool interface'!$C$19=2,'Tool interface'!$C$18=1),'CBA - BIM level 2'!AI16,IF(AND('Tool interface'!$C$19=2,'Tool interface'!$C$18=2),'CBA - BIM level 2'!AH16,IF(AND('Tool interface'!$C$19=2,'Tool interface'!$C$18=3),'CBA - BIM level 2'!AG16,IF(AND('Tool interface'!$C$19=2,'Tool interface'!$C$18=4),'CBA - BIM level 2'!AF16,IF(AND('Tool interface'!$C$19=2,'Tool interface'!$C$18=5),'CBA - BIM level 2'!AE16,IF(AND('Tool interface'!$C$19=2,'Tool interface'!$C$18=6),AD16,IF(AND('Tool interface'!$C$19=2,'Tool interface'!$C$18=7),AC16,IF(AND('Tool interface'!$C$19=2,'Tool interface'!$C$18=8),AB16,IF(AND('Tool interface'!$C$19=2,'Tool interface'!$C$18=9),AA16,IF(AND('Tool interface'!$C$19=2,'Tool interface'!$C$18=10),Z16,IF(AND('Tool interface'!$C$19=1,'Tool interface'!$C$18=1),'CBA - BIM level 2'!AJ16,IF(AND('Tool interface'!$C$19=1,'Tool interface'!$C$18=2),'CBA - BIM level 2'!AI16,IF(AND('Tool interface'!$C$19=1,'Tool interface'!$C$18=3),'CBA - BIM level 2'!AH16,IF(AND('Tool interface'!$C$19=1,'Tool interface'!$C$18=4),'CBA - BIM level 2'!AG16,IF(AND('Tool interface'!$C$19=1,'Tool interface'!$C$18=5),'CBA - BIM level 2'!AF16,IF(AND('Tool interface'!$C$19=1,'Tool interface'!$C$18=6),AE16,IF(AND('Tool interface'!$C$19=1,'Tool interface'!$C$18=7),AD16,IF(AND('Tool interface'!$C$19=1,'Tool interface'!$C$18=8),AC16,IF(AND('Tool interface'!$C$19=1,'Tool interface'!$C$18=9),AB16,IF(AND('Tool interface'!$C$19=1,'Tool interface'!$C$18=10),AA16,))))))))))))))))))))))))))))))))))))))))))))))))))</f>
        <v>0</v>
      </c>
      <c r="X17" s="395">
        <f>+IF(AND('Tool interface'!$C$19=5,'Tool interface'!$C$18=1),'CBA - BIM level 2'!AG16,IF(AND('Tool interface'!$C$19=5,'Tool interface'!$C$18=2),'CBA - BIM level 2'!AF16,IF(AND('Tool interface'!$C$19=5,'Tool interface'!$C$18=3),AE16,IF(AND('Tool interface'!$C$19=5,'Tool interface'!$C$18=4),AD16,IF(AND('Tool interface'!$C$19=5,'Tool interface'!$C$18=5),AC16,IF(AND('Tool interface'!$C$19=5,'Tool interface'!$C$18=6),AB16,IF(AND('Tool interface'!$C$19=5,'Tool interface'!$C$18=7),AA16,IF(AND('Tool interface'!$C$19=5,'Tool interface'!$C$18=8),Z16,IF(AND('Tool interface'!$C$19=5,'Tool interface'!$C$18=9),Y16,IF(AND('Tool interface'!$C$19=5,'Tool interface'!$C$18=10),X16,IF(AND('Tool interface'!$C$19=4,'Tool interface'!$C$18=1),'CBA - BIM level 2'!AH16,IF(AND('Tool interface'!$C$19=4,'Tool interface'!$C$18=2),'CBA - BIM level 2'!AG16,IF(AND('Tool interface'!$C$19=4,'Tool interface'!$C$18=3),'CBA - BIM level 2'!AF16,IF(AND('Tool interface'!$C$19=4,'Tool interface'!$C$18=4),AE16,IF(AND('Tool interface'!$C$19=4,'Tool interface'!$C$18=5),AD16,IF(AND('Tool interface'!$C$19=4,'Tool interface'!$C$18=6),AC16,IF(AND('Tool interface'!$C$19=4,'Tool interface'!$C$18=7),AB16,IF(AND('Tool interface'!$C$19=4,'Tool interface'!$C$18=8),AA16,IF(AND('Tool interface'!$C$19=4,'Tool interface'!$C$18=9),Z16,IF(AND('Tool interface'!$C$19=4,'Tool interface'!$C$18=10),Y16,IF(AND('Tool interface'!$C$19=3,'Tool interface'!$C$18=1),'CBA - BIM level 2'!AI16,IF(AND('Tool interface'!$C$19=3,'Tool interface'!$C$18=2),'CBA - BIM level 2'!AH16,IF(AND('Tool interface'!$C$19=3,'Tool interface'!$C$18=3),'CBA - BIM level 2'!AG16,IF(AND('Tool interface'!$C$19=3,'Tool interface'!$C$18=4),'CBA - BIM level 2'!AF16,IF(AND('Tool interface'!$C$19=3,'Tool interface'!$C$18=5),AE16,IF(AND('Tool interface'!$C$19=3,'Tool interface'!$C$18=6),AD16,IF(AND('Tool interface'!$C$19=3,'Tool interface'!$C$18=7),AC16,IF(AND('Tool interface'!$C$19=3,'Tool interface'!$C$18=8),AB16,IF(AND('Tool interface'!$C$19=3,'Tool interface'!$C$18=9),AA16,IF(AND('Tool interface'!$C$19=3,'Tool interface'!$C$18=10),Z16,IF(AND('Tool interface'!$C$19=2,'Tool interface'!$C$18=1),'CBA - BIM level 2'!AJ16,IF(AND('Tool interface'!$C$19=2,'Tool interface'!$C$18=2),'CBA - BIM level 2'!AI16,IF(AND('Tool interface'!$C$19=2,'Tool interface'!$C$18=3),'CBA - BIM level 2'!AH16,IF(AND('Tool interface'!$C$19=2,'Tool interface'!$C$18=4),'CBA - BIM level 2'!AG16,IF(AND('Tool interface'!$C$19=2,'Tool interface'!$C$18=5),'CBA - BIM level 2'!AF16,IF(AND('Tool interface'!$C$19=2,'Tool interface'!$C$18=6),AE16,IF(AND('Tool interface'!$C$19=2,'Tool interface'!$C$18=7),AD16,IF(AND('Tool interface'!$C$19=2,'Tool interface'!$C$18=8),AC16,IF(AND('Tool interface'!$C$19=2,'Tool interface'!$C$18=9),AB16,IF(AND('Tool interface'!$C$19=2,'Tool interface'!$C$18=10),AA16,IF(AND('Tool interface'!$C$19=1,'Tool interface'!$C$18=1),'CBA - BIM level 2'!AK16,IF(AND('Tool interface'!$C$19=1,'Tool interface'!$C$18=2),'CBA - BIM level 2'!AJ16,IF(AND('Tool interface'!$C$19=1,'Tool interface'!$C$18=3),'CBA - BIM level 2'!AI16,IF(AND('Tool interface'!$C$19=1,'Tool interface'!$C$18=4),'CBA - BIM level 2'!AH16,IF(AND('Tool interface'!$C$19=1,'Tool interface'!$C$18=5),'CBA - BIM level 2'!AG16,IF(AND('Tool interface'!$C$19=1,'Tool interface'!$C$18=6),AF16,IF(AND('Tool interface'!$C$19=1,'Tool interface'!$C$18=7),AE16,IF(AND('Tool interface'!$C$19=1,'Tool interface'!$C$18=8),AD16,IF(AND('Tool interface'!$C$19=1,'Tool interface'!$C$18=9),AC16,IF(AND('Tool interface'!$C$19=1,'Tool interface'!$C$18=10),AB16,))))))))))))))))))))))))))))))))))))))))))))))))))</f>
        <v>0</v>
      </c>
      <c r="Y17" s="395">
        <f>+IF(AND('Tool interface'!$C$19=5,'Tool interface'!$C$18=1),'CBA - BIM level 2'!AH16,IF(AND('Tool interface'!$C$19=5,'Tool interface'!$C$18=2),'CBA - BIM level 2'!AG16,IF(AND('Tool interface'!$C$19=5,'Tool interface'!$C$18=3),AF16,IF(AND('Tool interface'!$C$19=5,'Tool interface'!$C$18=4),AE16,IF(AND('Tool interface'!$C$19=5,'Tool interface'!$C$18=5),AD16,IF(AND('Tool interface'!$C$19=5,'Tool interface'!$C$18=6),AC16,IF(AND('Tool interface'!$C$19=5,'Tool interface'!$C$18=7),AB16,IF(AND('Tool interface'!$C$19=5,'Tool interface'!$C$18=8),AA16,IF(AND('Tool interface'!$C$19=5,'Tool interface'!$C$18=9),Z16,IF(AND('Tool interface'!$C$19=5,'Tool interface'!$C$18=10),Y16,IF(AND('Tool interface'!$C$19=4,'Tool interface'!$C$18=1),'CBA - BIM level 2'!AI16,IF(AND('Tool interface'!$C$19=4,'Tool interface'!$C$18=2),'CBA - BIM level 2'!AH16,IF(AND('Tool interface'!$C$19=4,'Tool interface'!$C$18=3),'CBA - BIM level 2'!AG16,IF(AND('Tool interface'!$C$19=4,'Tool interface'!$C$18=4),AF16,IF(AND('Tool interface'!$C$19=4,'Tool interface'!$C$18=5),AE16,IF(AND('Tool interface'!$C$19=4,'Tool interface'!$C$18=6),AD16,IF(AND('Tool interface'!$C$19=4,'Tool interface'!$C$18=7),AC16,IF(AND('Tool interface'!$C$19=4,'Tool interface'!$C$18=8),AB16,IF(AND('Tool interface'!$C$19=4,'Tool interface'!$C$18=9),AA16,IF(AND('Tool interface'!$C$19=4,'Tool interface'!$C$18=10),Z16,IF(AND('Tool interface'!$C$19=3,'Tool interface'!$C$18=1),'CBA - BIM level 2'!AJ16,IF(AND('Tool interface'!$C$19=3,'Tool interface'!$C$18=2),'CBA - BIM level 2'!AI16,IF(AND('Tool interface'!$C$19=3,'Tool interface'!$C$18=3),'CBA - BIM level 2'!AH16,IF(AND('Tool interface'!$C$19=3,'Tool interface'!$C$18=4),'CBA - BIM level 2'!AG16,IF(AND('Tool interface'!$C$19=3,'Tool interface'!$C$18=5),AF16,IF(AND('Tool interface'!$C$19=3,'Tool interface'!$C$18=6),AE16,IF(AND('Tool interface'!$C$19=3,'Tool interface'!$C$18=7),AD16,IF(AND('Tool interface'!$C$19=3,'Tool interface'!$C$18=8),AC16,IF(AND('Tool interface'!$C$19=3,'Tool interface'!$C$18=9),AB16,IF(AND('Tool interface'!$C$19=3,'Tool interface'!$C$18=10),AA16,IF(AND('Tool interface'!$C$19=2,'Tool interface'!$C$18=1),'CBA - BIM level 2'!AK16,IF(AND('Tool interface'!$C$19=2,'Tool interface'!$C$18=2),'CBA - BIM level 2'!AJ16,IF(AND('Tool interface'!$C$19=2,'Tool interface'!$C$18=3),'CBA - BIM level 2'!AI16,IF(AND('Tool interface'!$C$19=2,'Tool interface'!$C$18=4),'CBA - BIM level 2'!AH16,IF(AND('Tool interface'!$C$19=2,'Tool interface'!$C$18=5),'CBA - BIM level 2'!AG16,IF(AND('Tool interface'!$C$19=2,'Tool interface'!$C$18=6),AF16,IF(AND('Tool interface'!$C$19=2,'Tool interface'!$C$18=7),AE16,IF(AND('Tool interface'!$C$19=2,'Tool interface'!$C$18=8),AD16,IF(AND('Tool interface'!$C$19=2,'Tool interface'!$C$18=9),AC16,IF(AND('Tool interface'!$C$19=2,'Tool interface'!$C$18=10),AB16,IF(AND('Tool interface'!$C$19=1,'Tool interface'!$C$18=1),'CBA - BIM level 2'!AL16,IF(AND('Tool interface'!$C$19=1,'Tool interface'!$C$18=2),'CBA - BIM level 2'!AK16,IF(AND('Tool interface'!$C$19=1,'Tool interface'!$C$18=3),'CBA - BIM level 2'!AJ16,IF(AND('Tool interface'!$C$19=1,'Tool interface'!$C$18=4),'CBA - BIM level 2'!AI16,IF(AND('Tool interface'!$C$19=1,'Tool interface'!$C$18=5),'CBA - BIM level 2'!AH16,IF(AND('Tool interface'!$C$19=1,'Tool interface'!$C$18=6),AG16,IF(AND('Tool interface'!$C$19=1,'Tool interface'!$C$18=7),AF16,IF(AND('Tool interface'!$C$19=1,'Tool interface'!$C$18=8),AE16,IF(AND('Tool interface'!$C$19=1,'Tool interface'!$C$18=9),AD16,IF(AND('Tool interface'!$C$19=1,'Tool interface'!$C$18=10),AC16,))))))))))))))))))))))))))))))))))))))))))))))))))</f>
        <v>0</v>
      </c>
      <c r="Z17" s="395">
        <f>+IF(AND('Tool interface'!$C$19=5,'Tool interface'!$C$18=1),'CBA - BIM level 2'!AI16,IF(AND('Tool interface'!$C$19=5,'Tool interface'!$C$18=2),'CBA - BIM level 2'!AH16,IF(AND('Tool interface'!$C$19=5,'Tool interface'!$C$18=3),AG16,IF(AND('Tool interface'!$C$19=5,'Tool interface'!$C$18=4),AF16,IF(AND('Tool interface'!$C$19=5,'Tool interface'!$C$18=5),AE16,IF(AND('Tool interface'!$C$19=5,'Tool interface'!$C$18=6),AD16,IF(AND('Tool interface'!$C$19=5,'Tool interface'!$C$18=7),AC16,IF(AND('Tool interface'!$C$19=5,'Tool interface'!$C$18=8),AB16,IF(AND('Tool interface'!$C$19=5,'Tool interface'!$C$18=9),AA16,IF(AND('Tool interface'!$C$19=5,'Tool interface'!$C$18=10),Z16,IF(AND('Tool interface'!$C$19=4,'Tool interface'!$C$18=1),'CBA - BIM level 2'!AJ16,IF(AND('Tool interface'!$C$19=4,'Tool interface'!$C$18=2),'CBA - BIM level 2'!AI16,IF(AND('Tool interface'!$C$19=4,'Tool interface'!$C$18=3),'CBA - BIM level 2'!AH16,IF(AND('Tool interface'!$C$19=4,'Tool interface'!$C$18=4),AG16,IF(AND('Tool interface'!$C$19=4,'Tool interface'!$C$18=5),AF16,IF(AND('Tool interface'!$C$19=4,'Tool interface'!$C$18=6),AE16,IF(AND('Tool interface'!$C$19=4,'Tool interface'!$C$18=7),AD16,IF(AND('Tool interface'!$C$19=4,'Tool interface'!$C$18=8),AC16,IF(AND('Tool interface'!$C$19=4,'Tool interface'!$C$18=9),AB16,IF(AND('Tool interface'!$C$19=4,'Tool interface'!$C$18=10),AA16,IF(AND('Tool interface'!$C$19=3,'Tool interface'!$C$18=1),'CBA - BIM level 2'!AK16,IF(AND('Tool interface'!$C$19=3,'Tool interface'!$C$18=2),'CBA - BIM level 2'!AJ16,IF(AND('Tool interface'!$C$19=3,'Tool interface'!$C$18=3),'CBA - BIM level 2'!AI16,IF(AND('Tool interface'!$C$19=3,'Tool interface'!$C$18=4),'CBA - BIM level 2'!AH16,IF(AND('Tool interface'!$C$19=3,'Tool interface'!$C$18=5),AG16,IF(AND('Tool interface'!$C$19=3,'Tool interface'!$C$18=6),AF16,IF(AND('Tool interface'!$C$19=3,'Tool interface'!$C$18=7),AE16,IF(AND('Tool interface'!$C$19=3,'Tool interface'!$C$18=8),AD16,IF(AND('Tool interface'!$C$19=3,'Tool interface'!$C$18=9),AC16,IF(AND('Tool interface'!$C$19=3,'Tool interface'!$C$18=10),AB16,IF(AND('Tool interface'!$C$19=2,'Tool interface'!$C$18=1),'CBA - BIM level 2'!AL16,IF(AND('Tool interface'!$C$19=2,'Tool interface'!$C$18=2),'CBA - BIM level 2'!AK16,IF(AND('Tool interface'!$C$19=2,'Tool interface'!$C$18=3),'CBA - BIM level 2'!AJ16,IF(AND('Tool interface'!$C$19=2,'Tool interface'!$C$18=4),'CBA - BIM level 2'!AI16,IF(AND('Tool interface'!$C$19=2,'Tool interface'!$C$18=5),'CBA - BIM level 2'!AH16,IF(AND('Tool interface'!$C$19=2,'Tool interface'!$C$18=6),AG16,IF(AND('Tool interface'!$C$19=2,'Tool interface'!$C$18=7),AF16,IF(AND('Tool interface'!$C$19=2,'Tool interface'!$C$18=8),AE16,IF(AND('Tool interface'!$C$19=2,'Tool interface'!$C$18=9),AD16,IF(AND('Tool interface'!$C$19=2,'Tool interface'!$C$18=10),AC16,IF(AND('Tool interface'!$C$19=1,'Tool interface'!$C$18=1),'CBA - BIM level 2'!AM16,IF(AND('Tool interface'!$C$19=1,'Tool interface'!$C$18=2),'CBA - BIM level 2'!AL16,IF(AND('Tool interface'!$C$19=1,'Tool interface'!$C$18=3),'CBA - BIM level 2'!AK16,IF(AND('Tool interface'!$C$19=1,'Tool interface'!$C$18=4),'CBA - BIM level 2'!AJ16,IF(AND('Tool interface'!$C$19=1,'Tool interface'!$C$18=5),'CBA - BIM level 2'!AI16,IF(AND('Tool interface'!$C$19=1,'Tool interface'!$C$18=6),AH16,IF(AND('Tool interface'!$C$19=1,'Tool interface'!$C$18=7),AG16,IF(AND('Tool interface'!$C$19=1,'Tool interface'!$C$18=8),AF16,IF(AND('Tool interface'!$C$19=1,'Tool interface'!$C$18=9),AE16,IF(AND('Tool interface'!$C$19=1,'Tool interface'!$C$18=10),AD16,))))))))))))))))))))))))))))))))))))))))))))))))))</f>
        <v>0</v>
      </c>
      <c r="AA17" s="395">
        <f>+IF(AND('Tool interface'!$C$19=5,'Tool interface'!$C$18=1),'CBA - BIM level 2'!AJ16,IF(AND('Tool interface'!$C$19=5,'Tool interface'!$C$18=2),'CBA - BIM level 2'!AI16,IF(AND('Tool interface'!$C$19=5,'Tool interface'!$C$18=3),AH16,IF(AND('Tool interface'!$C$19=5,'Tool interface'!$C$18=4),AG16,IF(AND('Tool interface'!$C$19=5,'Tool interface'!$C$18=5),AF16,IF(AND('Tool interface'!$C$19=5,'Tool interface'!$C$18=6),AE16,IF(AND('Tool interface'!$C$19=5,'Tool interface'!$C$18=7),AD16,IF(AND('Tool interface'!$C$19=5,'Tool interface'!$C$18=8),AC16,IF(AND('Tool interface'!$C$19=5,'Tool interface'!$C$18=9),AB16,IF(AND('Tool interface'!$C$19=5,'Tool interface'!$C$18=10),AA16,IF(AND('Tool interface'!$C$19=4,'Tool interface'!$C$18=1),'CBA - BIM level 2'!AK16,IF(AND('Tool interface'!$C$19=4,'Tool interface'!$C$18=2),'CBA - BIM level 2'!AJ16,IF(AND('Tool interface'!$C$19=4,'Tool interface'!$C$18=3),'CBA - BIM level 2'!AI16,IF(AND('Tool interface'!$C$19=4,'Tool interface'!$C$18=4),AH16,IF(AND('Tool interface'!$C$19=4,'Tool interface'!$C$18=5),AG16,IF(AND('Tool interface'!$C$19=4,'Tool interface'!$C$18=6),AF16,IF(AND('Tool interface'!$C$19=4,'Tool interface'!$C$18=7),AE16,IF(AND('Tool interface'!$C$19=4,'Tool interface'!$C$18=8),AD16,IF(AND('Tool interface'!$C$19=4,'Tool interface'!$C$18=9),AC16,IF(AND('Tool interface'!$C$19=4,'Tool interface'!$C$18=10),AB16,IF(AND('Tool interface'!$C$19=3,'Tool interface'!$C$18=1),'CBA - BIM level 2'!AL16,IF(AND('Tool interface'!$C$19=3,'Tool interface'!$C$18=2),'CBA - BIM level 2'!AK16,IF(AND('Tool interface'!$C$19=3,'Tool interface'!$C$18=3),'CBA - BIM level 2'!AJ16,IF(AND('Tool interface'!$C$19=3,'Tool interface'!$C$18=4),'CBA - BIM level 2'!AI16,IF(AND('Tool interface'!$C$19=3,'Tool interface'!$C$18=5),AH16,IF(AND('Tool interface'!$C$19=3,'Tool interface'!$C$18=6),AG16,IF(AND('Tool interface'!$C$19=3,'Tool interface'!$C$18=7),AF16,IF(AND('Tool interface'!$C$19=3,'Tool interface'!$C$18=8),AE16,IF(AND('Tool interface'!$C$19=3,'Tool interface'!$C$18=9),AD16,IF(AND('Tool interface'!$C$19=3,'Tool interface'!$C$18=10),AC16,IF(AND('Tool interface'!$C$19=2,'Tool interface'!$C$18=1),'CBA - BIM level 2'!AM16,IF(AND('Tool interface'!$C$19=2,'Tool interface'!$C$18=2),'CBA - BIM level 2'!AL16,IF(AND('Tool interface'!$C$19=2,'Tool interface'!$C$18=3),'CBA - BIM level 2'!AK16,IF(AND('Tool interface'!$C$19=2,'Tool interface'!$C$18=4),'CBA - BIM level 2'!AJ16,IF(AND('Tool interface'!$C$19=2,'Tool interface'!$C$18=5),'CBA - BIM level 2'!AI16,IF(AND('Tool interface'!$C$19=2,'Tool interface'!$C$18=6),AH16,IF(AND('Tool interface'!$C$19=2,'Tool interface'!$C$18=7),AG16,IF(AND('Tool interface'!$C$19=2,'Tool interface'!$C$18=8),AF16,IF(AND('Tool interface'!$C$19=2,'Tool interface'!$C$18=9),AE16,IF(AND('Tool interface'!$C$19=2,'Tool interface'!$C$18=10),AD16,IF(AND('Tool interface'!$C$19=1,'Tool interface'!$C$18=1),'CBA - BIM level 2'!AN16,IF(AND('Tool interface'!$C$19=1,'Tool interface'!$C$18=2),'CBA - BIM level 2'!AM16,IF(AND('Tool interface'!$C$19=1,'Tool interface'!$C$18=3),'CBA - BIM level 2'!AL16,IF(AND('Tool interface'!$C$19=1,'Tool interface'!$C$18=4),'CBA - BIM level 2'!AK16,IF(AND('Tool interface'!$C$19=1,'Tool interface'!$C$18=5),'CBA - BIM level 2'!AJ16,IF(AND('Tool interface'!$C$19=1,'Tool interface'!$C$18=6),AI16,IF(AND('Tool interface'!$C$19=1,'Tool interface'!$C$18=7),AH16,IF(AND('Tool interface'!$C$19=1,'Tool interface'!$C$18=8),AG16,IF(AND('Tool interface'!$C$19=1,'Tool interface'!$C$18=9),AF16,IF(AND('Tool interface'!$C$19=1,'Tool interface'!$C$18=10),AE16,))))))))))))))))))))))))))))))))))))))))))))))))))</f>
        <v>0</v>
      </c>
      <c r="AB17" s="395">
        <f>+IF(AND('Tool interface'!$C$19=5,'Tool interface'!$C$18=1),'CBA - BIM level 2'!AK16,IF(AND('Tool interface'!$C$19=5,'Tool interface'!$C$18=2),'CBA - BIM level 2'!AJ16,IF(AND('Tool interface'!$C$19=5,'Tool interface'!$C$18=3),AI16,IF(AND('Tool interface'!$C$19=5,'Tool interface'!$C$18=4),AH16,IF(AND('Tool interface'!$C$19=5,'Tool interface'!$C$18=5),AG16,IF(AND('Tool interface'!$C$19=5,'Tool interface'!$C$18=6),AF16,IF(AND('Tool interface'!$C$19=5,'Tool interface'!$C$18=7),AE16,IF(AND('Tool interface'!$C$19=5,'Tool interface'!$C$18=8),AD16,IF(AND('Tool interface'!$C$19=5,'Tool interface'!$C$18=9),AC16,IF(AND('Tool interface'!$C$19=5,'Tool interface'!$C$18=10),AB16,IF(AND('Tool interface'!$C$19=4,'Tool interface'!$C$18=1),'CBA - BIM level 2'!AL16,IF(AND('Tool interface'!$C$19=4,'Tool interface'!$C$18=2),'CBA - BIM level 2'!AK16,IF(AND('Tool interface'!$C$19=4,'Tool interface'!$C$18=3),'CBA - BIM level 2'!AJ16,IF(AND('Tool interface'!$C$19=4,'Tool interface'!$C$18=4),AI16,IF(AND('Tool interface'!$C$19=4,'Tool interface'!$C$18=5),AH16,IF(AND('Tool interface'!$C$19=4,'Tool interface'!$C$18=6),AG16,IF(AND('Tool interface'!$C$19=4,'Tool interface'!$C$18=7),AF16,IF(AND('Tool interface'!$C$19=4,'Tool interface'!$C$18=8),AE16,IF(AND('Tool interface'!$C$19=4,'Tool interface'!$C$18=9),AD16,IF(AND('Tool interface'!$C$19=4,'Tool interface'!$C$18=10),AC16,IF(AND('Tool interface'!$C$19=3,'Tool interface'!$C$18=1),'CBA - BIM level 2'!AM16,IF(AND('Tool interface'!$C$19=3,'Tool interface'!$C$18=2),'CBA - BIM level 2'!AL16,IF(AND('Tool interface'!$C$19=3,'Tool interface'!$C$18=3),'CBA - BIM level 2'!AK16,IF(AND('Tool interface'!$C$19=3,'Tool interface'!$C$18=4),'CBA - BIM level 2'!AJ16,IF(AND('Tool interface'!$C$19=3,'Tool interface'!$C$18=5),AI16,IF(AND('Tool interface'!$C$19=3,'Tool interface'!$C$18=6),AH16,IF(AND('Tool interface'!$C$19=3,'Tool interface'!$C$18=7),AG16,IF(AND('Tool interface'!$C$19=3,'Tool interface'!$C$18=8),AF16,IF(AND('Tool interface'!$C$19=3,'Tool interface'!$C$18=9),AE16,IF(AND('Tool interface'!$C$19=3,'Tool interface'!$C$18=10),AD16,IF(AND('Tool interface'!$C$19=2,'Tool interface'!$C$18=1),'CBA - BIM level 2'!AN16,IF(AND('Tool interface'!$C$19=2,'Tool interface'!$C$18=2),'CBA - BIM level 2'!AM16,IF(AND('Tool interface'!$C$19=2,'Tool interface'!$C$18=3),'CBA - BIM level 2'!AL16,IF(AND('Tool interface'!$C$19=2,'Tool interface'!$C$18=4),'CBA - BIM level 2'!AK16,IF(AND('Tool interface'!$C$19=2,'Tool interface'!$C$18=5),'CBA - BIM level 2'!AJ16,IF(AND('Tool interface'!$C$19=2,'Tool interface'!$C$18=6),AI16,IF(AND('Tool interface'!$C$19=2,'Tool interface'!$C$18=7),AH16,IF(AND('Tool interface'!$C$19=2,'Tool interface'!$C$18=8),AG16,IF(AND('Tool interface'!$C$19=2,'Tool interface'!$C$18=9),AF16,IF(AND('Tool interface'!$C$19=2,'Tool interface'!$C$18=10),AE16,IF(AND('Tool interface'!$C$19=1,'Tool interface'!$C$18=1),'CBA - BIM level 2'!AO16,IF(AND('Tool interface'!$C$19=1,'Tool interface'!$C$18=2),'CBA - BIM level 2'!AN16,IF(AND('Tool interface'!$C$19=1,'Tool interface'!$C$18=3),'CBA - BIM level 2'!AM16,IF(AND('Tool interface'!$C$19=1,'Tool interface'!$C$18=4),'CBA - BIM level 2'!AL16,IF(AND('Tool interface'!$C$19=1,'Tool interface'!$C$18=5),'CBA - BIM level 2'!AK16,IF(AND('Tool interface'!$C$19=1,'Tool interface'!$C$18=6),AJ16,IF(AND('Tool interface'!$C$19=1,'Tool interface'!$C$18=7),AI16,IF(AND('Tool interface'!$C$19=1,'Tool interface'!$C$18=8),AH16,IF(AND('Tool interface'!$C$19=1,'Tool interface'!$C$18=9),AG16,IF(AND('Tool interface'!$C$19=1,'Tool interface'!$C$18=10),AF16,))))))))))))))))))))))))))))))))))))))))))))))))))</f>
        <v>0</v>
      </c>
      <c r="AC17" s="395">
        <f>+IF(AND('Tool interface'!$C$19=5,'Tool interface'!$C$18=1),'CBA - BIM level 2'!AL16,IF(AND('Tool interface'!$C$19=5,'Tool interface'!$C$18=2),'CBA - BIM level 2'!AK16,IF(AND('Tool interface'!$C$19=5,'Tool interface'!$C$18=3),AJ16,IF(AND('Tool interface'!$C$19=5,'Tool interface'!$C$18=4),AI16,IF(AND('Tool interface'!$C$19=5,'Tool interface'!$C$18=5),AH16,IF(AND('Tool interface'!$C$19=5,'Tool interface'!$C$18=6),AG16,IF(AND('Tool interface'!$C$19=5,'Tool interface'!$C$18=7),AF16,IF(AND('Tool interface'!$C$19=5,'Tool interface'!$C$18=8),AE16,IF(AND('Tool interface'!$C$19=5,'Tool interface'!$C$18=9),AD16,IF(AND('Tool interface'!$C$19=5,'Tool interface'!$C$18=10),AC16,IF(AND('Tool interface'!$C$19=4,'Tool interface'!$C$18=1),'CBA - BIM level 2'!AM16,IF(AND('Tool interface'!$C$19=4,'Tool interface'!$C$18=2),'CBA - BIM level 2'!AL16,IF(AND('Tool interface'!$C$19=4,'Tool interface'!$C$18=3),'CBA - BIM level 2'!AK16,IF(AND('Tool interface'!$C$19=4,'Tool interface'!$C$18=4),AJ16,IF(AND('Tool interface'!$C$19=4,'Tool interface'!$C$18=5),AI16,IF(AND('Tool interface'!$C$19=4,'Tool interface'!$C$18=6),AH16,IF(AND('Tool interface'!$C$19=4,'Tool interface'!$C$18=7),AG16,IF(AND('Tool interface'!$C$19=4,'Tool interface'!$C$18=8),AF16,IF(AND('Tool interface'!$C$19=4,'Tool interface'!$C$18=9),AE16,IF(AND('Tool interface'!$C$19=4,'Tool interface'!$C$18=10),AD16,IF(AND('Tool interface'!$C$19=3,'Tool interface'!$C$18=1),'CBA - BIM level 2'!AN16,IF(AND('Tool interface'!$C$19=3,'Tool interface'!$C$18=2),'CBA - BIM level 2'!AM16,IF(AND('Tool interface'!$C$19=3,'Tool interface'!$C$18=3),'CBA - BIM level 2'!AL16,IF(AND('Tool interface'!$C$19=3,'Tool interface'!$C$18=4),'CBA - BIM level 2'!AK16,IF(AND('Tool interface'!$C$19=3,'Tool interface'!$C$18=5),AJ16,IF(AND('Tool interface'!$C$19=3,'Tool interface'!$C$18=6),AI16,IF(AND('Tool interface'!$C$19=3,'Tool interface'!$C$18=7),AH16,IF(AND('Tool interface'!$C$19=3,'Tool interface'!$C$18=8),AG16,IF(AND('Tool interface'!$C$19=3,'Tool interface'!$C$18=9),AF16,IF(AND('Tool interface'!$C$19=3,'Tool interface'!$C$18=10),AE16,IF(AND('Tool interface'!$C$19=2,'Tool interface'!$C$18=1),'CBA - BIM level 2'!AO16,IF(AND('Tool interface'!$C$19=2,'Tool interface'!$C$18=2),'CBA - BIM level 2'!AN16,IF(AND('Tool interface'!$C$19=2,'Tool interface'!$C$18=3),'CBA - BIM level 2'!AM16,IF(AND('Tool interface'!$C$19=2,'Tool interface'!$C$18=4),'CBA - BIM level 2'!AL16,IF(AND('Tool interface'!$C$19=2,'Tool interface'!$C$18=5),'CBA - BIM level 2'!AK16,IF(AND('Tool interface'!$C$19=2,'Tool interface'!$C$18=6),AJ16,IF(AND('Tool interface'!$C$19=2,'Tool interface'!$C$18=7),AI16,IF(AND('Tool interface'!$C$19=2,'Tool interface'!$C$18=8),AH16,IF(AND('Tool interface'!$C$19=2,'Tool interface'!$C$18=9),AG16,IF(AND('Tool interface'!$C$19=2,'Tool interface'!$C$18=10),AF16,IF(AND('Tool interface'!$C$19=1,'Tool interface'!$C$18=1),'CBA - BIM level 2'!AP16,IF(AND('Tool interface'!$C$19=1,'Tool interface'!$C$18=2),'CBA - BIM level 2'!AO16,IF(AND('Tool interface'!$C$19=1,'Tool interface'!$C$18=3),'CBA - BIM level 2'!AN16,IF(AND('Tool interface'!$C$19=1,'Tool interface'!$C$18=4),'CBA - BIM level 2'!AM16,IF(AND('Tool interface'!$C$19=1,'Tool interface'!$C$18=5),'CBA - BIM level 2'!AL16,IF(AND('Tool interface'!$C$19=1,'Tool interface'!$C$18=6),AK16,IF(AND('Tool interface'!$C$19=1,'Tool interface'!$C$18=7),AJ16,IF(AND('Tool interface'!$C$19=1,'Tool interface'!$C$18=8),AI16,IF(AND('Tool interface'!$C$19=1,'Tool interface'!$C$18=9),AH16,IF(AND('Tool interface'!$C$19=1,'Tool interface'!$C$18=10),AG16,))))))))))))))))))))))))))))))))))))))))))))))))))</f>
        <v>0</v>
      </c>
      <c r="AD17" s="395">
        <f>+IF(AND('Tool interface'!$C$19=5,'Tool interface'!$C$18=1),'CBA - BIM level 2'!AM16,IF(AND('Tool interface'!$C$19=5,'Tool interface'!$C$18=2),'CBA - BIM level 2'!AL16,IF(AND('Tool interface'!$C$19=5,'Tool interface'!$C$18=3),AK16,IF(AND('Tool interface'!$C$19=5,'Tool interface'!$C$18=4),AJ16,IF(AND('Tool interface'!$C$19=5,'Tool interface'!$C$18=5),AI16,IF(AND('Tool interface'!$C$19=5,'Tool interface'!$C$18=6),AH16,IF(AND('Tool interface'!$C$19=5,'Tool interface'!$C$18=7),AG16,IF(AND('Tool interface'!$C$19=5,'Tool interface'!$C$18=8),AF16,IF(AND('Tool interface'!$C$19=5,'Tool interface'!$C$18=9),AE16,IF(AND('Tool interface'!$C$19=5,'Tool interface'!$C$18=10),AD16,IF(AND('Tool interface'!$C$19=4,'Tool interface'!$C$18=1),'CBA - BIM level 2'!AN16,IF(AND('Tool interface'!$C$19=4,'Tool interface'!$C$18=2),'CBA - BIM level 2'!AM16,IF(AND('Tool interface'!$C$19=4,'Tool interface'!$C$18=3),'CBA - BIM level 2'!AL16,IF(AND('Tool interface'!$C$19=4,'Tool interface'!$C$18=4),AK16,IF(AND('Tool interface'!$C$19=4,'Tool interface'!$C$18=5),AJ16,IF(AND('Tool interface'!$C$19=4,'Tool interface'!$C$18=6),AI16,IF(AND('Tool interface'!$C$19=4,'Tool interface'!$C$18=7),AH16,IF(AND('Tool interface'!$C$19=4,'Tool interface'!$C$18=8),AG16,IF(AND('Tool interface'!$C$19=4,'Tool interface'!$C$18=9),AF16,IF(AND('Tool interface'!$C$19=4,'Tool interface'!$C$18=10),AE16,IF(AND('Tool interface'!$C$19=3,'Tool interface'!$C$18=1),'CBA - BIM level 2'!AO16,IF(AND('Tool interface'!$C$19=3,'Tool interface'!$C$18=2),'CBA - BIM level 2'!AN16,IF(AND('Tool interface'!$C$19=3,'Tool interface'!$C$18=3),'CBA - BIM level 2'!AM16,IF(AND('Tool interface'!$C$19=3,'Tool interface'!$C$18=4),'CBA - BIM level 2'!AL16,IF(AND('Tool interface'!$C$19=3,'Tool interface'!$C$18=5),AK16,IF(AND('Tool interface'!$C$19=3,'Tool interface'!$C$18=6),AJ16,IF(AND('Tool interface'!$C$19=3,'Tool interface'!$C$18=7),AI16,IF(AND('Tool interface'!$C$19=3,'Tool interface'!$C$18=8),AH16,IF(AND('Tool interface'!$C$19=3,'Tool interface'!$C$18=9),AG16,IF(AND('Tool interface'!$C$19=3,'Tool interface'!$C$18=10),AF16,IF(AND('Tool interface'!$C$19=2,'Tool interface'!$C$18=1),'CBA - BIM level 2'!AP16,IF(AND('Tool interface'!$C$19=2,'Tool interface'!$C$18=2),'CBA - BIM level 2'!AO16,IF(AND('Tool interface'!$C$19=2,'Tool interface'!$C$18=3),'CBA - BIM level 2'!AN16,IF(AND('Tool interface'!$C$19=2,'Tool interface'!$C$18=4),'CBA - BIM level 2'!AM16,IF(AND('Tool interface'!$C$19=2,'Tool interface'!$C$18=5),'CBA - BIM level 2'!AL16,IF(AND('Tool interface'!$C$19=2,'Tool interface'!$C$18=6),AK16,IF(AND('Tool interface'!$C$19=2,'Tool interface'!$C$18=7),AJ16,IF(AND('Tool interface'!$C$19=2,'Tool interface'!$C$18=8),AI16,IF(AND('Tool interface'!$C$19=2,'Tool interface'!$C$18=9),AH16,IF(AND('Tool interface'!$C$19=2,'Tool interface'!$C$18=10),AG16,IF(AND('Tool interface'!$C$19=1,'Tool interface'!$C$18=1),'CBA - BIM level 2'!AQ16,IF(AND('Tool interface'!$C$19=1,'Tool interface'!$C$18=2),'CBA - BIM level 2'!AP16,IF(AND('Tool interface'!$C$19=1,'Tool interface'!$C$18=3),'CBA - BIM level 2'!AO16,IF(AND('Tool interface'!$C$19=1,'Tool interface'!$C$18=4),'CBA - BIM level 2'!AN16,IF(AND('Tool interface'!$C$19=1,'Tool interface'!$C$18=5),'CBA - BIM level 2'!AM16,IF(AND('Tool interface'!$C$19=1,'Tool interface'!$C$18=6),AL16,IF(AND('Tool interface'!$C$19=1,'Tool interface'!$C$18=7),AK16,IF(AND('Tool interface'!$C$19=1,'Tool interface'!$C$18=8),AJ16,IF(AND('Tool interface'!$C$19=1,'Tool interface'!$C$18=9),AI16,IF(AND('Tool interface'!$C$19=1,'Tool interface'!$C$18=10),AH16,))))))))))))))))))))))))))))))))))))))))))))))))))</f>
        <v>0</v>
      </c>
      <c r="AE17" s="395">
        <f>+IF(AND('Tool interface'!$C$19=5,'Tool interface'!$C$18=1),'CBA - BIM level 2'!AN16,IF(AND('Tool interface'!$C$19=5,'Tool interface'!$C$18=2),'CBA - BIM level 2'!AM16,IF(AND('Tool interface'!$C$19=5,'Tool interface'!$C$18=3),AL16,IF(AND('Tool interface'!$C$19=5,'Tool interface'!$C$18=4),AK16,IF(AND('Tool interface'!$C$19=5,'Tool interface'!$C$18=5),AJ16,IF(AND('Tool interface'!$C$19=5,'Tool interface'!$C$18=6),AI16,IF(AND('Tool interface'!$C$19=5,'Tool interface'!$C$18=7),AH16,IF(AND('Tool interface'!$C$19=5,'Tool interface'!$C$18=8),AG16,IF(AND('Tool interface'!$C$19=5,'Tool interface'!$C$18=9),AF16,IF(AND('Tool interface'!$C$19=5,'Tool interface'!$C$18=10),AE16,IF(AND('Tool interface'!$C$19=4,'Tool interface'!$C$18=1),'CBA - BIM level 2'!AO16,IF(AND('Tool interface'!$C$19=4,'Tool interface'!$C$18=2),'CBA - BIM level 2'!AN16,IF(AND('Tool interface'!$C$19=4,'Tool interface'!$C$18=3),'CBA - BIM level 2'!AM16,IF(AND('Tool interface'!$C$19=4,'Tool interface'!$C$18=4),AL16,IF(AND('Tool interface'!$C$19=4,'Tool interface'!$C$18=5),AK16,IF(AND('Tool interface'!$C$19=4,'Tool interface'!$C$18=6),AJ16,IF(AND('Tool interface'!$C$19=4,'Tool interface'!$C$18=7),AI16,IF(AND('Tool interface'!$C$19=4,'Tool interface'!$C$18=8),AH16,IF(AND('Tool interface'!$C$19=4,'Tool interface'!$C$18=9),AG16,IF(AND('Tool interface'!$C$19=4,'Tool interface'!$C$18=10),AF16,IF(AND('Tool interface'!$C$19=3,'Tool interface'!$C$18=1),'CBA - BIM level 2'!AP16,IF(AND('Tool interface'!$C$19=3,'Tool interface'!$C$18=2),'CBA - BIM level 2'!AO16,IF(AND('Tool interface'!$C$19=3,'Tool interface'!$C$18=3),'CBA - BIM level 2'!AN16,IF(AND('Tool interface'!$C$19=3,'Tool interface'!$C$18=4),'CBA - BIM level 2'!AM16,IF(AND('Tool interface'!$C$19=3,'Tool interface'!$C$18=5),AL16,IF(AND('Tool interface'!$C$19=3,'Tool interface'!$C$18=6),AK16,IF(AND('Tool interface'!$C$19=3,'Tool interface'!$C$18=7),AJ16,IF(AND('Tool interface'!$C$19=3,'Tool interface'!$C$18=8),AI16,IF(AND('Tool interface'!$C$19=3,'Tool interface'!$C$18=9),AH16,IF(AND('Tool interface'!$C$19=3,'Tool interface'!$C$18=10),AG16,IF(AND('Tool interface'!$C$19=2,'Tool interface'!$C$18=1),'CBA - BIM level 2'!AQ16,IF(AND('Tool interface'!$C$19=2,'Tool interface'!$C$18=2),'CBA - BIM level 2'!AP16,IF(AND('Tool interface'!$C$19=2,'Tool interface'!$C$18=3),'CBA - BIM level 2'!AO16,IF(AND('Tool interface'!$C$19=2,'Tool interface'!$C$18=4),'CBA - BIM level 2'!AN16,IF(AND('Tool interface'!$C$19=2,'Tool interface'!$C$18=5),'CBA - BIM level 2'!AM16,IF(AND('Tool interface'!$C$19=2,'Tool interface'!$C$18=6),AL16,IF(AND('Tool interface'!$C$19=2,'Tool interface'!$C$18=7),AK16,IF(AND('Tool interface'!$C$19=2,'Tool interface'!$C$18=8),AJ16,IF(AND('Tool interface'!$C$19=2,'Tool interface'!$C$18=9),AI16,IF(AND('Tool interface'!$C$19=2,'Tool interface'!$C$18=10),AH16,IF(AND('Tool interface'!$C$19=1,'Tool interface'!$C$18=1),'CBA - BIM level 2'!AR16,IF(AND('Tool interface'!$C$19=1,'Tool interface'!$C$18=2),'CBA - BIM level 2'!AQ16,IF(AND('Tool interface'!$C$19=1,'Tool interface'!$C$18=3),'CBA - BIM level 2'!AP16,IF(AND('Tool interface'!$C$19=1,'Tool interface'!$C$18=4),'CBA - BIM level 2'!AO16,IF(AND('Tool interface'!$C$19=1,'Tool interface'!$C$18=5),'CBA - BIM level 2'!AN16,IF(AND('Tool interface'!$C$19=1,'Tool interface'!$C$18=6),AM16,IF(AND('Tool interface'!$C$19=1,'Tool interface'!$C$18=7),AL16,IF(AND('Tool interface'!$C$19=1,'Tool interface'!$C$18=8),AK16,IF(AND('Tool interface'!$C$19=1,'Tool interface'!$C$18=9),AJ16,IF(AND('Tool interface'!$C$19=1,'Tool interface'!$C$18=10),AI16,))))))))))))))))))))))))))))))))))))))))))))))))))</f>
        <v>0</v>
      </c>
      <c r="AF17" s="395">
        <f>+IF(AND('Tool interface'!$C$19=5,'Tool interface'!$C$18=1),'CBA - BIM level 2'!AO16,IF(AND('Tool interface'!$C$19=5,'Tool interface'!$C$18=2),'CBA - BIM level 2'!AN16,IF(AND('Tool interface'!$C$19=5,'Tool interface'!$C$18=3),AM16,IF(AND('Tool interface'!$C$19=5,'Tool interface'!$C$18=4),AL16,IF(AND('Tool interface'!$C$19=5,'Tool interface'!$C$18=5),AK16,IF(AND('Tool interface'!$C$19=5,'Tool interface'!$C$18=6),AJ16,IF(AND('Tool interface'!$C$19=5,'Tool interface'!$C$18=7),AI16,IF(AND('Tool interface'!$C$19=5,'Tool interface'!$C$18=8),AH16,IF(AND('Tool interface'!$C$19=5,'Tool interface'!$C$18=9),AG16,IF(AND('Tool interface'!$C$19=5,'Tool interface'!$C$18=10),AF16,IF(AND('Tool interface'!$C$19=4,'Tool interface'!$C$18=1),'CBA - BIM level 2'!AP16,IF(AND('Tool interface'!$C$19=4,'Tool interface'!$C$18=2),'CBA - BIM level 2'!AO16,IF(AND('Tool interface'!$C$19=4,'Tool interface'!$C$18=3),'CBA - BIM level 2'!AN16,IF(AND('Tool interface'!$C$19=4,'Tool interface'!$C$18=4),AM16,IF(AND('Tool interface'!$C$19=4,'Tool interface'!$C$18=5),AL16,IF(AND('Tool interface'!$C$19=4,'Tool interface'!$C$18=6),AK16,IF(AND('Tool interface'!$C$19=4,'Tool interface'!$C$18=7),AJ16,IF(AND('Tool interface'!$C$19=4,'Tool interface'!$C$18=8),AI16,IF(AND('Tool interface'!$C$19=4,'Tool interface'!$C$18=9),AH16,IF(AND('Tool interface'!$C$19=4,'Tool interface'!$C$18=10),AG16,IF(AND('Tool interface'!$C$19=3,'Tool interface'!$C$18=1),'CBA - BIM level 2'!AQ16,IF(AND('Tool interface'!$C$19=3,'Tool interface'!$C$18=2),'CBA - BIM level 2'!AP16,IF(AND('Tool interface'!$C$19=3,'Tool interface'!$C$18=3),'CBA - BIM level 2'!AO16,IF(AND('Tool interface'!$C$19=3,'Tool interface'!$C$18=4),'CBA - BIM level 2'!AN16,IF(AND('Tool interface'!$C$19=3,'Tool interface'!$C$18=5),AM16,IF(AND('Tool interface'!$C$19=3,'Tool interface'!$C$18=6),AL16,IF(AND('Tool interface'!$C$19=3,'Tool interface'!$C$18=7),AK16,IF(AND('Tool interface'!$C$19=3,'Tool interface'!$C$18=8),AJ16,IF(AND('Tool interface'!$C$19=3,'Tool interface'!$C$18=9),AI16,IF(AND('Tool interface'!$C$19=3,'Tool interface'!$C$18=10),AH16,IF(AND('Tool interface'!$C$19=2,'Tool interface'!$C$18=1),'CBA - BIM level 2'!AR16,IF(AND('Tool interface'!$C$19=2,'Tool interface'!$C$18=2),'CBA - BIM level 2'!AQ16,IF(AND('Tool interface'!$C$19=2,'Tool interface'!$C$18=3),'CBA - BIM level 2'!AP16,IF(AND('Tool interface'!$C$19=2,'Tool interface'!$C$18=4),'CBA - BIM level 2'!AO16,IF(AND('Tool interface'!$C$19=2,'Tool interface'!$C$18=5),'CBA - BIM level 2'!AN16,IF(AND('Tool interface'!$C$19=2,'Tool interface'!$C$18=6),AM16,IF(AND('Tool interface'!$C$19=2,'Tool interface'!$C$18=7),AL16,IF(AND('Tool interface'!$C$19=2,'Tool interface'!$C$18=8),AK16,IF(AND('Tool interface'!$C$19=2,'Tool interface'!$C$18=9),AJ16,IF(AND('Tool interface'!$C$19=2,'Tool interface'!$C$18=10),AI16,IF(AND('Tool interface'!$C$19=1,'Tool interface'!$C$18=1),'CBA - BIM level 2'!AS16,IF(AND('Tool interface'!$C$19=1,'Tool interface'!$C$18=2),'CBA - BIM level 2'!AR16,IF(AND('Tool interface'!$C$19=1,'Tool interface'!$C$18=3),'CBA - BIM level 2'!AQ16,IF(AND('Tool interface'!$C$19=1,'Tool interface'!$C$18=4),'CBA - BIM level 2'!AP16,IF(AND('Tool interface'!$C$19=1,'Tool interface'!$C$18=5),'CBA - BIM level 2'!AO16,IF(AND('Tool interface'!$C$19=1,'Tool interface'!$C$18=6),AN16,IF(AND('Tool interface'!$C$19=1,'Tool interface'!$C$18=7),AM16,IF(AND('Tool interface'!$C$19=1,'Tool interface'!$C$18=8),AL16,IF(AND('Tool interface'!$C$19=1,'Tool interface'!$C$18=9),AK16,IF(AND('Tool interface'!$C$19=1,'Tool interface'!$C$18=10),AJ16,))))))))))))))))))))))))))))))))))))))))))))))))))</f>
        <v>0</v>
      </c>
      <c r="AG17" s="395">
        <f>+IF(AND('Tool interface'!$C$19=5,'Tool interface'!$C$18=1),'CBA - BIM level 2'!AP16,IF(AND('Tool interface'!$C$19=5,'Tool interface'!$C$18=2),'CBA - BIM level 2'!AO16,IF(AND('Tool interface'!$C$19=5,'Tool interface'!$C$18=3),AN16,IF(AND('Tool interface'!$C$19=5,'Tool interface'!$C$18=4),AM16,IF(AND('Tool interface'!$C$19=5,'Tool interface'!$C$18=5),AL16,IF(AND('Tool interface'!$C$19=5,'Tool interface'!$C$18=6),AK16,IF(AND('Tool interface'!$C$19=5,'Tool interface'!$C$18=7),AJ16,IF(AND('Tool interface'!$C$19=5,'Tool interface'!$C$18=8),AI16,IF(AND('Tool interface'!$C$19=5,'Tool interface'!$C$18=9),AH16,IF(AND('Tool interface'!$C$19=5,'Tool interface'!$C$18=10),AG16,IF(AND('Tool interface'!$C$19=4,'Tool interface'!$C$18=1),'CBA - BIM level 2'!AQ16,IF(AND('Tool interface'!$C$19=4,'Tool interface'!$C$18=2),'CBA - BIM level 2'!AP16,IF(AND('Tool interface'!$C$19=4,'Tool interface'!$C$18=3),'CBA - BIM level 2'!AO16,IF(AND('Tool interface'!$C$19=4,'Tool interface'!$C$18=4),AN16,IF(AND('Tool interface'!$C$19=4,'Tool interface'!$C$18=5),AM16,IF(AND('Tool interface'!$C$19=4,'Tool interface'!$C$18=6),AL16,IF(AND('Tool interface'!$C$19=4,'Tool interface'!$C$18=7),AK16,IF(AND('Tool interface'!$C$19=4,'Tool interface'!$C$18=8),AJ16,IF(AND('Tool interface'!$C$19=4,'Tool interface'!$C$18=9),AI16,IF(AND('Tool interface'!$C$19=4,'Tool interface'!$C$18=10),AH16,IF(AND('Tool interface'!$C$19=3,'Tool interface'!$C$18=1),'CBA - BIM level 2'!AR16,IF(AND('Tool interface'!$C$19=3,'Tool interface'!$C$18=2),'CBA - BIM level 2'!AQ16,IF(AND('Tool interface'!$C$19=3,'Tool interface'!$C$18=3),'CBA - BIM level 2'!AP16,IF(AND('Tool interface'!$C$19=3,'Tool interface'!$C$18=4),'CBA - BIM level 2'!AO16,IF(AND('Tool interface'!$C$19=3,'Tool interface'!$C$18=5),AN16,IF(AND('Tool interface'!$C$19=3,'Tool interface'!$C$18=6),AM16,IF(AND('Tool interface'!$C$19=3,'Tool interface'!$C$18=7),AL16,IF(AND('Tool interface'!$C$19=3,'Tool interface'!$C$18=8),AK16,IF(AND('Tool interface'!$C$19=3,'Tool interface'!$C$18=9),AJ16,IF(AND('Tool interface'!$C$19=3,'Tool interface'!$C$18=10),AI16,IF(AND('Tool interface'!$C$19=2,'Tool interface'!$C$18=1),'CBA - BIM level 2'!AS16,IF(AND('Tool interface'!$C$19=2,'Tool interface'!$C$18=2),'CBA - BIM level 2'!AR16,IF(AND('Tool interface'!$C$19=2,'Tool interface'!$C$18=3),'CBA - BIM level 2'!AQ16,IF(AND('Tool interface'!$C$19=2,'Tool interface'!$C$18=4),'CBA - BIM level 2'!AP16,IF(AND('Tool interface'!$C$19=2,'Tool interface'!$C$18=5),'CBA - BIM level 2'!AO16,IF(AND('Tool interface'!$C$19=2,'Tool interface'!$C$18=6),AN16,IF(AND('Tool interface'!$C$19=2,'Tool interface'!$C$18=7),AM16,IF(AND('Tool interface'!$C$19=2,'Tool interface'!$C$18=8),AL16,IF(AND('Tool interface'!$C$19=2,'Tool interface'!$C$18=9),AK16,IF(AND('Tool interface'!$C$19=2,'Tool interface'!$C$18=10),AJ16,IF(AND('Tool interface'!$C$19=1,'Tool interface'!$C$18=1),'CBA - BIM level 2'!AT16,IF(AND('Tool interface'!$C$19=1,'Tool interface'!$C$18=2),'CBA - BIM level 2'!AS16,IF(AND('Tool interface'!$C$19=1,'Tool interface'!$C$18=3),'CBA - BIM level 2'!AR16,IF(AND('Tool interface'!$C$19=1,'Tool interface'!$C$18=4),'CBA - BIM level 2'!AQ16,IF(AND('Tool interface'!$C$19=1,'Tool interface'!$C$18=5),'CBA - BIM level 2'!AP16,IF(AND('Tool interface'!$C$19=1,'Tool interface'!$C$18=6),AO16,IF(AND('Tool interface'!$C$19=1,'Tool interface'!$C$18=7),AN16,IF(AND('Tool interface'!$C$19=1,'Tool interface'!$C$18=8),AM16,IF(AND('Tool interface'!$C$19=1,'Tool interface'!$C$18=9),AL16,IF(AND('Tool interface'!$C$19=1,'Tool interface'!$C$18=10),AK16,))))))))))))))))))))))))))))))))))))))))))))))))))</f>
        <v>0</v>
      </c>
      <c r="AH17" s="395">
        <f>+IF(AND('Tool interface'!$C$19=5,'Tool interface'!$C$18=1),'CBA - BIM level 2'!AQ16,IF(AND('Tool interface'!$C$19=5,'Tool interface'!$C$18=2),'CBA - BIM level 2'!AP16,IF(AND('Tool interface'!$C$19=5,'Tool interface'!$C$18=3),AO16,IF(AND('Tool interface'!$C$19=5,'Tool interface'!$C$18=4),AN16,IF(AND('Tool interface'!$C$19=5,'Tool interface'!$C$18=5),AM16,IF(AND('Tool interface'!$C$19=5,'Tool interface'!$C$18=6),AL16,IF(AND('Tool interface'!$C$19=5,'Tool interface'!$C$18=7),AK16,IF(AND('Tool interface'!$C$19=5,'Tool interface'!$C$18=8),AJ16,IF(AND('Tool interface'!$C$19=5,'Tool interface'!$C$18=9),AI16,IF(AND('Tool interface'!$C$19=5,'Tool interface'!$C$18=10),AH16,IF(AND('Tool interface'!$C$19=4,'Tool interface'!$C$18=1),'CBA - BIM level 2'!AR16,IF(AND('Tool interface'!$C$19=4,'Tool interface'!$C$18=2),'CBA - BIM level 2'!AQ16,IF(AND('Tool interface'!$C$19=4,'Tool interface'!$C$18=3),'CBA - BIM level 2'!AP16,IF(AND('Tool interface'!$C$19=4,'Tool interface'!$C$18=4),AO16,IF(AND('Tool interface'!$C$19=4,'Tool interface'!$C$18=5),AN16,IF(AND('Tool interface'!$C$19=4,'Tool interface'!$C$18=6),AM16,IF(AND('Tool interface'!$C$19=4,'Tool interface'!$C$18=7),AL16,IF(AND('Tool interface'!$C$19=4,'Tool interface'!$C$18=8),AK16,IF(AND('Tool interface'!$C$19=4,'Tool interface'!$C$18=9),AJ16,IF(AND('Tool interface'!$C$19=4,'Tool interface'!$C$18=10),AI16,IF(AND('Tool interface'!$C$19=3,'Tool interface'!$C$18=1),'CBA - BIM level 2'!AS16,IF(AND('Tool interface'!$C$19=3,'Tool interface'!$C$18=2),'CBA - BIM level 2'!AR16,IF(AND('Tool interface'!$C$19=3,'Tool interface'!$C$18=3),'CBA - BIM level 2'!AQ16,IF(AND('Tool interface'!$C$19=3,'Tool interface'!$C$18=4),'CBA - BIM level 2'!AP16,IF(AND('Tool interface'!$C$19=3,'Tool interface'!$C$18=5),AO16,IF(AND('Tool interface'!$C$19=3,'Tool interface'!$C$18=6),AN16,IF(AND('Tool interface'!$C$19=3,'Tool interface'!$C$18=7),AM16,IF(AND('Tool interface'!$C$19=3,'Tool interface'!$C$18=8),AL16,IF(AND('Tool interface'!$C$19=3,'Tool interface'!$C$18=9),AK16,IF(AND('Tool interface'!$C$19=3,'Tool interface'!$C$18=10),AJ16,IF(AND('Tool interface'!$C$19=2,'Tool interface'!$C$18=1),'CBA - BIM level 2'!AT16,IF(AND('Tool interface'!$C$19=2,'Tool interface'!$C$18=2),'CBA - BIM level 2'!AS16,IF(AND('Tool interface'!$C$19=2,'Tool interface'!$C$18=3),'CBA - BIM level 2'!AR16,IF(AND('Tool interface'!$C$19=2,'Tool interface'!$C$18=4),'CBA - BIM level 2'!AQ16,IF(AND('Tool interface'!$C$19=2,'Tool interface'!$C$18=5),'CBA - BIM level 2'!AP16,IF(AND('Tool interface'!$C$19=2,'Tool interface'!$C$18=6),AO16,IF(AND('Tool interface'!$C$19=2,'Tool interface'!$C$18=7),AN16,IF(AND('Tool interface'!$C$19=2,'Tool interface'!$C$18=8),AM16,IF(AND('Tool interface'!$C$19=2,'Tool interface'!$C$18=9),AL16,IF(AND('Tool interface'!$C$19=2,'Tool interface'!$C$18=10),AK16,IF(AND('Tool interface'!$C$19=1,'Tool interface'!$C$18=1),'CBA - BIM level 2'!AU16,IF(AND('Tool interface'!$C$19=1,'Tool interface'!$C$18=2),'CBA - BIM level 2'!AT16,IF(AND('Tool interface'!$C$19=1,'Tool interface'!$C$18=3),'CBA - BIM level 2'!AS16,IF(AND('Tool interface'!$C$19=1,'Tool interface'!$C$18=4),'CBA - BIM level 2'!AR16,IF(AND('Tool interface'!$C$19=1,'Tool interface'!$C$18=5),'CBA - BIM level 2'!AQ16,IF(AND('Tool interface'!$C$19=1,'Tool interface'!$C$18=6),AP16,IF(AND('Tool interface'!$C$19=1,'Tool interface'!$C$18=7),AO16,IF(AND('Tool interface'!$C$19=1,'Tool interface'!$C$18=8),AN16,IF(AND('Tool interface'!$C$19=1,'Tool interface'!$C$18=9),AM16,IF(AND('Tool interface'!$C$19=1,'Tool interface'!$C$18=10),AL16,))))))))))))))))))))))))))))))))))))))))))))))))))</f>
        <v>0</v>
      </c>
      <c r="AI17" s="395">
        <f>+IF(AND('Tool interface'!$C$19=5,'Tool interface'!$C$18=1),'CBA - BIM level 2'!AR16,IF(AND('Tool interface'!$C$19=5,'Tool interface'!$C$18=2),'CBA - BIM level 2'!AQ16,IF(AND('Tool interface'!$C$19=5,'Tool interface'!$C$18=3),AP16,IF(AND('Tool interface'!$C$19=5,'Tool interface'!$C$18=4),AO16,IF(AND('Tool interface'!$C$19=5,'Tool interface'!$C$18=5),AN16,IF(AND('Tool interface'!$C$19=5,'Tool interface'!$C$18=6),AM16,IF(AND('Tool interface'!$C$19=5,'Tool interface'!$C$18=7),AL16,IF(AND('Tool interface'!$C$19=5,'Tool interface'!$C$18=8),AK16,IF(AND('Tool interface'!$C$19=5,'Tool interface'!$C$18=9),AJ16,IF(AND('Tool interface'!$C$19=5,'Tool interface'!$C$18=10),AI16,IF(AND('Tool interface'!$C$19=4,'Tool interface'!$C$18=1),'CBA - BIM level 2'!AS16,IF(AND('Tool interface'!$C$19=4,'Tool interface'!$C$18=2),'CBA - BIM level 2'!AR16,IF(AND('Tool interface'!$C$19=4,'Tool interface'!$C$18=3),'CBA - BIM level 2'!AQ16,IF(AND('Tool interface'!$C$19=4,'Tool interface'!$C$18=4),AP16,IF(AND('Tool interface'!$C$19=4,'Tool interface'!$C$18=5),AO16,IF(AND('Tool interface'!$C$19=4,'Tool interface'!$C$18=6),AN16,IF(AND('Tool interface'!$C$19=4,'Tool interface'!$C$18=7),AM16,IF(AND('Tool interface'!$C$19=4,'Tool interface'!$C$18=8),AL16,IF(AND('Tool interface'!$C$19=4,'Tool interface'!$C$18=9),AK16,IF(AND('Tool interface'!$C$19=4,'Tool interface'!$C$18=10),AJ16,IF(AND('Tool interface'!$C$19=3,'Tool interface'!$C$18=1),'CBA - BIM level 2'!AT16,IF(AND('Tool interface'!$C$19=3,'Tool interface'!$C$18=2),'CBA - BIM level 2'!AS16,IF(AND('Tool interface'!$C$19=3,'Tool interface'!$C$18=3),'CBA - BIM level 2'!AR16,IF(AND('Tool interface'!$C$19=3,'Tool interface'!$C$18=4),'CBA - BIM level 2'!AQ16,IF(AND('Tool interface'!$C$19=3,'Tool interface'!$C$18=5),AP16,IF(AND('Tool interface'!$C$19=3,'Tool interface'!$C$18=6),AO16,IF(AND('Tool interface'!$C$19=3,'Tool interface'!$C$18=7),AN16,IF(AND('Tool interface'!$C$19=3,'Tool interface'!$C$18=8),AM16,IF(AND('Tool interface'!$C$19=3,'Tool interface'!$C$18=9),AL16,IF(AND('Tool interface'!$C$19=3,'Tool interface'!$C$18=10),AK16,IF(AND('Tool interface'!$C$19=2,'Tool interface'!$C$18=1),'CBA - BIM level 2'!AU16,IF(AND('Tool interface'!$C$19=2,'Tool interface'!$C$18=2),'CBA - BIM level 2'!AT16,IF(AND('Tool interface'!$C$19=2,'Tool interface'!$C$18=3),'CBA - BIM level 2'!AS16,IF(AND('Tool interface'!$C$19=2,'Tool interface'!$C$18=4),'CBA - BIM level 2'!AR16,IF(AND('Tool interface'!$C$19=2,'Tool interface'!$C$18=5),'CBA - BIM level 2'!AQ16,IF(AND('Tool interface'!$C$19=2,'Tool interface'!$C$18=6),AP16,IF(AND('Tool interface'!$C$19=2,'Tool interface'!$C$18=7),AO16,IF(AND('Tool interface'!$C$19=2,'Tool interface'!$C$18=8),AN16,IF(AND('Tool interface'!$C$19=2,'Tool interface'!$C$18=9),AM16,IF(AND('Tool interface'!$C$19=2,'Tool interface'!$C$18=10),AL16,IF(AND('Tool interface'!$C$19=1,'Tool interface'!$C$18=1),'CBA - BIM level 2'!AV16,IF(AND('Tool interface'!$C$19=1,'Tool interface'!$C$18=2),'CBA - BIM level 2'!AU16,IF(AND('Tool interface'!$C$19=1,'Tool interface'!$C$18=3),'CBA - BIM level 2'!AT16,IF(AND('Tool interface'!$C$19=1,'Tool interface'!$C$18=4),'CBA - BIM level 2'!AS16,IF(AND('Tool interface'!$C$19=1,'Tool interface'!$C$18=5),'CBA - BIM level 2'!AR16,IF(AND('Tool interface'!$C$19=1,'Tool interface'!$C$18=6),AQ16,IF(AND('Tool interface'!$C$19=1,'Tool interface'!$C$18=7),AP16,IF(AND('Tool interface'!$C$19=1,'Tool interface'!$C$18=8),AO16,IF(AND('Tool interface'!$C$19=1,'Tool interface'!$C$18=9),AN16,IF(AND('Tool interface'!$C$19=1,'Tool interface'!$C$18=10),AM16,))))))))))))))))))))))))))))))))))))))))))))))))))</f>
        <v>0</v>
      </c>
      <c r="AJ17" s="395">
        <f>+IF(AND('Tool interface'!$C$19=5,'Tool interface'!$C$18=1),'CBA - BIM level 2'!AS16,IF(AND('Tool interface'!$C$19=5,'Tool interface'!$C$18=2),'CBA - BIM level 2'!AR16,IF(AND('Tool interface'!$C$19=5,'Tool interface'!$C$18=3),AQ16,IF(AND('Tool interface'!$C$19=5,'Tool interface'!$C$18=4),AP16,IF(AND('Tool interface'!$C$19=5,'Tool interface'!$C$18=5),AO16,IF(AND('Tool interface'!$C$19=5,'Tool interface'!$C$18=6),AN16,IF(AND('Tool interface'!$C$19=5,'Tool interface'!$C$18=7),AM16,IF(AND('Tool interface'!$C$19=5,'Tool interface'!$C$18=8),AL16,IF(AND('Tool interface'!$C$19=5,'Tool interface'!$C$18=9),AK16,IF(AND('Tool interface'!$C$19=5,'Tool interface'!$C$18=10),AJ16,IF(AND('Tool interface'!$C$19=4,'Tool interface'!$C$18=1),'CBA - BIM level 2'!AT16,IF(AND('Tool interface'!$C$19=4,'Tool interface'!$C$18=2),'CBA - BIM level 2'!AS16,IF(AND('Tool interface'!$C$19=4,'Tool interface'!$C$18=3),'CBA - BIM level 2'!AR16,IF(AND('Tool interface'!$C$19=4,'Tool interface'!$C$18=4),AQ16,IF(AND('Tool interface'!$C$19=4,'Tool interface'!$C$18=5),AP16,IF(AND('Tool interface'!$C$19=4,'Tool interface'!$C$18=6),AO16,IF(AND('Tool interface'!$C$19=4,'Tool interface'!$C$18=7),AN16,IF(AND('Tool interface'!$C$19=4,'Tool interface'!$C$18=8),AM16,IF(AND('Tool interface'!$C$19=4,'Tool interface'!$C$18=9),AL16,IF(AND('Tool interface'!$C$19=4,'Tool interface'!$C$18=10),AK16,IF(AND('Tool interface'!$C$19=3,'Tool interface'!$C$18=1),'CBA - BIM level 2'!AU16,IF(AND('Tool interface'!$C$19=3,'Tool interface'!$C$18=2),'CBA - BIM level 2'!AT16,IF(AND('Tool interface'!$C$19=3,'Tool interface'!$C$18=3),'CBA - BIM level 2'!AS16,IF(AND('Tool interface'!$C$19=3,'Tool interface'!$C$18=4),'CBA - BIM level 2'!AR16,IF(AND('Tool interface'!$C$19=3,'Tool interface'!$C$18=5),AQ16,IF(AND('Tool interface'!$C$19=3,'Tool interface'!$C$18=6),AP16,IF(AND('Tool interface'!$C$19=3,'Tool interface'!$C$18=7),AO16,IF(AND('Tool interface'!$C$19=3,'Tool interface'!$C$18=8),AN16,IF(AND('Tool interface'!$C$19=3,'Tool interface'!$C$18=9),AM16,IF(AND('Tool interface'!$C$19=3,'Tool interface'!$C$18=10),AL16,IF(AND('Tool interface'!$C$19=2,'Tool interface'!$C$18=1),'CBA - BIM level 2'!AV16,IF(AND('Tool interface'!$C$19=2,'Tool interface'!$C$18=2),'CBA - BIM level 2'!AU16,IF(AND('Tool interface'!$C$19=2,'Tool interface'!$C$18=3),'CBA - BIM level 2'!AT16,IF(AND('Tool interface'!$C$19=2,'Tool interface'!$C$18=4),'CBA - BIM level 2'!AS16,IF(AND('Tool interface'!$C$19=2,'Tool interface'!$C$18=5),'CBA - BIM level 2'!AR16,IF(AND('Tool interface'!$C$19=2,'Tool interface'!$C$18=6),AQ16,IF(AND('Tool interface'!$C$19=2,'Tool interface'!$C$18=7),AP16,IF(AND('Tool interface'!$C$19=2,'Tool interface'!$C$18=8),AO16,IF(AND('Tool interface'!$C$19=2,'Tool interface'!$C$18=9),AN16,IF(AND('Tool interface'!$C$19=2,'Tool interface'!$C$18=10),AM16,IF(AND('Tool interface'!$C$19=1,'Tool interface'!$C$18=1),'CBA - BIM level 2'!AW16,IF(AND('Tool interface'!$C$19=1,'Tool interface'!$C$18=2),'CBA - BIM level 2'!AV16,IF(AND('Tool interface'!$C$19=1,'Tool interface'!$C$18=3),'CBA - BIM level 2'!AU16,IF(AND('Tool interface'!$C$19=1,'Tool interface'!$C$18=4),'CBA - BIM level 2'!AT16,IF(AND('Tool interface'!$C$19=1,'Tool interface'!$C$18=5),'CBA - BIM level 2'!AS16,IF(AND('Tool interface'!$C$19=1,'Tool interface'!$C$18=6),AR16,IF(AND('Tool interface'!$C$19=1,'Tool interface'!$C$18=7),AQ16,IF(AND('Tool interface'!$C$19=1,'Tool interface'!$C$18=8),AP16,IF(AND('Tool interface'!$C$19=1,'Tool interface'!$C$18=9),AO16,IF(AND('Tool interface'!$C$19=1,'Tool interface'!$C$18=10),AN16,))))))))))))))))))))))))))))))))))))))))))))))))))</f>
        <v>0</v>
      </c>
      <c r="AK17" s="395">
        <f>+IF(AND('Tool interface'!$C$19=5,'Tool interface'!$C$18=1),'CBA - BIM level 2'!AT16,IF(AND('Tool interface'!$C$19=5,'Tool interface'!$C$18=2),'CBA - BIM level 2'!AS16,IF(AND('Tool interface'!$C$19=5,'Tool interface'!$C$18=3),AR16,IF(AND('Tool interface'!$C$19=5,'Tool interface'!$C$18=4),AQ16,IF(AND('Tool interface'!$C$19=5,'Tool interface'!$C$18=5),AP16,IF(AND('Tool interface'!$C$19=5,'Tool interface'!$C$18=6),AO16,IF(AND('Tool interface'!$C$19=5,'Tool interface'!$C$18=7),AN16,IF(AND('Tool interface'!$C$19=5,'Tool interface'!$C$18=8),AM16,IF(AND('Tool interface'!$C$19=5,'Tool interface'!$C$18=9),AL16,IF(AND('Tool interface'!$C$19=5,'Tool interface'!$C$18=10),AK15,IF(AND('Tool interface'!$C$19=4,'Tool interface'!$C$18=1),'CBA - BIM level 2'!AU16,IF(AND('Tool interface'!$C$19=4,'Tool interface'!$C$18=2),'CBA - BIM level 2'!AT16,IF(AND('Tool interface'!$C$19=4,'Tool interface'!$C$18=3),'CBA - BIM level 2'!AS16,IF(AND('Tool interface'!$C$19=4,'Tool interface'!$C$18=4),AR16,IF(AND('Tool interface'!$C$19=4,'Tool interface'!$C$18=5),AQ16,IF(AND('Tool interface'!$C$19=4,'Tool interface'!$C$18=6),AP16,IF(AND('Tool interface'!$C$19=4,'Tool interface'!$C$18=7),AO16,IF(AND('Tool interface'!$C$19=4,'Tool interface'!$C$18=8),AN16,IF(AND('Tool interface'!$C$19=4,'Tool interface'!$C$18=9),AM16,IF(AND('Tool interface'!$C$19=4,'Tool interface'!$C$18=10),AL16,IF(AND('Tool interface'!$C$19=3,'Tool interface'!$C$18=1),'CBA - BIM level 2'!AV16,IF(AND('Tool interface'!$C$19=3,'Tool interface'!$C$18=2),'CBA - BIM level 2'!AU16,IF(AND('Tool interface'!$C$19=3,'Tool interface'!$C$18=3),'CBA - BIM level 2'!AT16,IF(AND('Tool interface'!$C$19=3,'Tool interface'!$C$18=4),'CBA - BIM level 2'!AS16,IF(AND('Tool interface'!$C$19=3,'Tool interface'!$C$18=5),AR16,IF(AND('Tool interface'!$C$19=3,'Tool interface'!$C$18=6),AQ16,IF(AND('Tool interface'!$C$19=3,'Tool interface'!$C$18=7),AP16,IF(AND('Tool interface'!$C$19=3,'Tool interface'!$C$18=8),AO16,IF(AND('Tool interface'!$C$19=3,'Tool interface'!$C$18=9),AN16,IF(AND('Tool interface'!$C$19=3,'Tool interface'!$C$18=10),AM16,IF(AND('Tool interface'!$C$19=2,'Tool interface'!$C$18=1),'CBA - BIM level 2'!AW16,IF(AND('Tool interface'!$C$19=2,'Tool interface'!$C$18=2),'CBA - BIM level 2'!AV16,IF(AND('Tool interface'!$C$19=2,'Tool interface'!$C$18=3),'CBA - BIM level 2'!AU16,IF(AND('Tool interface'!$C$19=2,'Tool interface'!$C$18=4),'CBA - BIM level 2'!AT16,IF(AND('Tool interface'!$C$19=2,'Tool interface'!$C$18=5),'CBA - BIM level 2'!AS16,IF(AND('Tool interface'!$C$19=2,'Tool interface'!$C$18=6),AR16,IF(AND('Tool interface'!$C$19=2,'Tool interface'!$C$18=7),AQ16,IF(AND('Tool interface'!$C$19=2,'Tool interface'!$C$18=8),AP16,IF(AND('Tool interface'!$C$19=2,'Tool interface'!$C$18=9),AO16,IF(AND('Tool interface'!$C$19=2,'Tool interface'!$C$18=10),AN16,IF(AND('Tool interface'!$C$19=1,'Tool interface'!$C$18=1),'CBA - BIM level 2'!AX16,IF(AND('Tool interface'!$C$19=1,'Tool interface'!$C$18=2),'CBA - BIM level 2'!AW16,IF(AND('Tool interface'!$C$19=1,'Tool interface'!$C$18=3),'CBA - BIM level 2'!AV16,IF(AND('Tool interface'!$C$19=1,'Tool interface'!$C$18=4),'CBA - BIM level 2'!AU16,IF(AND('Tool interface'!$C$19=1,'Tool interface'!$C$18=5),'CBA - BIM level 2'!AT16,IF(AND('Tool interface'!$C$19=1,'Tool interface'!$C$18=6),AS16,IF(AND('Tool interface'!$C$19=1,'Tool interface'!$C$18=7),AR16,IF(AND('Tool interface'!$C$19=1,'Tool interface'!$C$18=8),AQ16,IF(AND('Tool interface'!$C$19=1,'Tool interface'!$C$18=9),AP16,IF(AND('Tool interface'!$C$19=1,'Tool interface'!$C$18=10),AO16,))))))))))))))))))))))))))))))))))))))))))))))))))</f>
        <v>0</v>
      </c>
      <c r="AL17" s="247"/>
      <c r="AM17" s="247"/>
      <c r="AN17" s="247"/>
      <c r="AO17" s="247"/>
    </row>
    <row r="18" spans="1:41" s="18" customFormat="1" ht="40.5" customHeight="1" thickBot="1" x14ac:dyDescent="0.4">
      <c r="A18" s="657"/>
      <c r="B18" s="356" t="s">
        <v>433</v>
      </c>
      <c r="C18" s="418"/>
      <c r="D18" s="418"/>
      <c r="E18" s="418"/>
      <c r="F18" s="418"/>
      <c r="G18" s="418"/>
      <c r="H18" s="418"/>
      <c r="I18" s="418"/>
      <c r="J18" s="418"/>
      <c r="K18" s="418"/>
      <c r="L18" s="418"/>
      <c r="M18" s="418"/>
      <c r="N18" s="418"/>
      <c r="O18" s="418"/>
      <c r="P18" s="418"/>
      <c r="Q18" s="418"/>
      <c r="R18" s="418"/>
      <c r="S18" s="418"/>
      <c r="T18" s="418"/>
      <c r="U18" s="418"/>
      <c r="V18" s="418"/>
      <c r="W18" s="418"/>
      <c r="X18" s="418"/>
      <c r="Y18" s="418"/>
      <c r="Z18" s="418"/>
      <c r="AA18" s="418"/>
      <c r="AB18" s="418"/>
      <c r="AC18" s="418"/>
      <c r="AD18" s="418"/>
      <c r="AE18" s="418"/>
      <c r="AF18" s="418"/>
      <c r="AG18" s="418"/>
      <c r="AH18" s="418"/>
      <c r="AI18" s="418"/>
      <c r="AJ18" s="418"/>
      <c r="AK18" s="418"/>
      <c r="AL18" s="247"/>
      <c r="AM18" s="247"/>
      <c r="AN18" s="247"/>
      <c r="AO18" s="247"/>
    </row>
    <row r="19" spans="1:41" ht="15" thickBot="1" x14ac:dyDescent="0.4">
      <c r="A19" s="476" t="s">
        <v>380</v>
      </c>
      <c r="B19" s="258" t="s">
        <v>434</v>
      </c>
      <c r="C19" s="259" t="str">
        <f>IF($A$19="Off","",IF('Tool interface'!$C$19&gt;=1,Database!$J$19/'Tool interface'!$C$19,""))</f>
        <v/>
      </c>
      <c r="D19" s="259" t="str">
        <f>IF($A$19="Off","",IF('Tool interface'!$C$19&gt;=2,C19+C19*$A$3,""))</f>
        <v/>
      </c>
      <c r="E19" s="259" t="str">
        <f>IF($A$19="Off","",IF('Tool interface'!$C$19&gt;=3,D19+D19*$A$3,""))</f>
        <v/>
      </c>
      <c r="F19" s="259" t="str">
        <f>IF($A$19="Off","",IF('Tool interface'!$C$19&gt;=4,E19+E19*$A$3,""))</f>
        <v/>
      </c>
      <c r="G19" s="259" t="str">
        <f>IF($A$19="Off","",IF('Tool interface'!$C$19&gt;=5,F19+F19*$A$3,""))</f>
        <v/>
      </c>
      <c r="H19" s="260"/>
      <c r="I19" s="260"/>
      <c r="J19" s="260"/>
      <c r="K19" s="260"/>
      <c r="L19" s="260"/>
      <c r="M19" s="260"/>
      <c r="N19" s="260"/>
      <c r="O19" s="260"/>
      <c r="P19" s="260"/>
      <c r="Q19" s="260"/>
      <c r="R19" s="260"/>
      <c r="S19" s="260"/>
      <c r="T19" s="260"/>
      <c r="U19" s="260"/>
      <c r="V19" s="261"/>
      <c r="W19" s="261"/>
      <c r="X19" s="261"/>
      <c r="Y19" s="261"/>
      <c r="Z19" s="261"/>
      <c r="AA19" s="261"/>
      <c r="AB19" s="261"/>
      <c r="AC19" s="261"/>
      <c r="AD19" s="261"/>
      <c r="AE19" s="261"/>
      <c r="AF19" s="261"/>
      <c r="AG19" s="261"/>
      <c r="AH19" s="261"/>
      <c r="AI19" s="261"/>
      <c r="AJ19" s="261"/>
      <c r="AK19" s="261"/>
      <c r="AL19" s="247"/>
      <c r="AM19" s="247"/>
      <c r="AN19" s="247"/>
      <c r="AO19" s="247"/>
    </row>
    <row r="20" spans="1:41" ht="15" thickBot="1" x14ac:dyDescent="0.4">
      <c r="A20" s="476" t="s">
        <v>380</v>
      </c>
      <c r="B20" s="258" t="s">
        <v>435</v>
      </c>
      <c r="C20" s="259" t="str">
        <f>IF($A$20="Off","",IF('Tool interface'!$C$19=1,Database!$J$27*C2,""))</f>
        <v/>
      </c>
      <c r="D20" s="259" t="str">
        <f>IF($A$20="Off","",IF('Tool interface'!$C$19=2,Database!$J$27*D2,""))</f>
        <v/>
      </c>
      <c r="E20" s="259" t="str">
        <f>IF($A$20="Off","",IF('Tool interface'!$C$19=3,Database!$J$27*E2,""))</f>
        <v/>
      </c>
      <c r="F20" s="259" t="str">
        <f>IF($A$20="Off","",IF('Tool interface'!$C$19=4,Database!$J$27*F2,""))</f>
        <v/>
      </c>
      <c r="G20" s="259" t="str">
        <f>IF($A$20="Off","",IF('Tool interface'!$C$19=5,Database!$J$27*G2,""))</f>
        <v/>
      </c>
      <c r="H20" s="260"/>
      <c r="I20" s="260"/>
      <c r="J20" s="260"/>
      <c r="K20" s="260"/>
      <c r="L20" s="260"/>
      <c r="M20" s="260"/>
      <c r="N20" s="260"/>
      <c r="O20" s="260"/>
      <c r="P20" s="260"/>
      <c r="Q20" s="260"/>
      <c r="R20" s="260"/>
      <c r="S20" s="260"/>
      <c r="T20" s="260"/>
      <c r="U20" s="260"/>
      <c r="V20" s="261"/>
      <c r="W20" s="261"/>
      <c r="X20" s="261"/>
      <c r="Y20" s="261"/>
      <c r="Z20" s="261"/>
      <c r="AA20" s="261"/>
      <c r="AB20" s="261"/>
      <c r="AC20" s="261"/>
      <c r="AD20" s="261"/>
      <c r="AE20" s="261"/>
      <c r="AF20" s="261"/>
      <c r="AG20" s="261"/>
      <c r="AH20" s="261"/>
      <c r="AI20" s="261"/>
      <c r="AJ20" s="261"/>
      <c r="AK20" s="261"/>
      <c r="AL20" s="247"/>
      <c r="AM20" s="247"/>
      <c r="AN20" s="247"/>
      <c r="AO20" s="247"/>
    </row>
    <row r="21" spans="1:41" ht="15" thickBot="1" x14ac:dyDescent="0.4">
      <c r="A21" s="476" t="s">
        <v>380</v>
      </c>
      <c r="B21" s="258" t="s">
        <v>436</v>
      </c>
      <c r="C21" s="260"/>
      <c r="D21" s="260"/>
      <c r="E21" s="260"/>
      <c r="F21" s="260"/>
      <c r="G21" s="260"/>
      <c r="H21" s="259">
        <f>IF($A$21="Off","",IF('Tool interface'!$C$19=0,0,IF('Tool interface'!$C$18=0,0,IF('Tool interface'!$C$18&gt;=1,IF('Tool interface'!$C$19=1,(Database!$J$35/'Tool interface'!$C$18)*'CBA - BIM level 2'!$D$2,IF('Tool interface'!$C$19=2,(Database!$J$35/'Tool interface'!$C$18)*'CBA - BIM level 2'!$E$2,IF('Tool interface'!$C$19=3,(Database!$J$35/'Tool interface'!$C$18)*'CBA - BIM level 2'!$F$2,IF('Tool interface'!$C$19=4,(Database!$J$35/'Tool interface'!$C$18)*'CBA - BIM level 2'!$G$2,IF('Tool interface'!$C$19=5,(Database!$J$35/'Tool interface'!$C$18)*'CBA - BIM level 2'!$H$2,"")))))))))</f>
        <v>0</v>
      </c>
      <c r="I21" s="259" t="str">
        <f>IF($A$21="Off","",IF('Tool interface'!$C$18&gt;=2,(H21+$A$3*H21),""))</f>
        <v/>
      </c>
      <c r="J21" s="259" t="str">
        <f>IF($A$21="Off","",IF('Tool interface'!$C$18&gt;=3,(I21+$A$3*I21),""))</f>
        <v/>
      </c>
      <c r="K21" s="259" t="str">
        <f>IF($A$21="Off","",IF('Tool interface'!$C$18&gt;=4,(J21+$A$3*J21),""))</f>
        <v/>
      </c>
      <c r="L21" s="259" t="str">
        <f>IF($A$21="Off","",IF('Tool interface'!$C$18&gt;=5,(K21+$A$3*K21),""))</f>
        <v/>
      </c>
      <c r="M21" s="259" t="str">
        <f>IF($A$21="Off","",IF('Tool interface'!$C$18&gt;=6,(L21+$A$3*L21),""))</f>
        <v/>
      </c>
      <c r="N21" s="259" t="str">
        <f>IF($A$21="Off","",IF('Tool interface'!$C$18&gt;=7,(M21+$A$3*M21),""))</f>
        <v/>
      </c>
      <c r="O21" s="259" t="str">
        <f>IF($A$21="Off","",IF('Tool interface'!$C$18&gt;=8,(N21+$A$3*N21),""))</f>
        <v/>
      </c>
      <c r="P21" s="259" t="str">
        <f>IF($A$21="Off","",IF('Tool interface'!$C$18&gt;=9,(O21+$A$3*O21),""))</f>
        <v/>
      </c>
      <c r="Q21" s="259" t="str">
        <f>IF($A$21="Off","",IF('Tool interface'!$C$18&gt;=10,(P21+$A$3*P21),""))</f>
        <v/>
      </c>
      <c r="R21" s="260"/>
      <c r="S21" s="260"/>
      <c r="T21" s="260"/>
      <c r="U21" s="260"/>
      <c r="V21" s="261"/>
      <c r="W21" s="261"/>
      <c r="X21" s="261"/>
      <c r="Y21" s="261"/>
      <c r="Z21" s="261"/>
      <c r="AA21" s="261"/>
      <c r="AB21" s="261"/>
      <c r="AC21" s="261"/>
      <c r="AD21" s="261"/>
      <c r="AE21" s="261"/>
      <c r="AF21" s="261"/>
      <c r="AG21" s="261"/>
      <c r="AH21" s="261"/>
      <c r="AI21" s="261"/>
      <c r="AJ21" s="261"/>
      <c r="AK21" s="261"/>
      <c r="AL21" s="247"/>
      <c r="AM21" s="247"/>
      <c r="AN21" s="247"/>
      <c r="AO21" s="247"/>
    </row>
    <row r="22" spans="1:41" ht="15" thickBot="1" x14ac:dyDescent="0.4">
      <c r="A22" s="476" t="s">
        <v>380</v>
      </c>
      <c r="B22" s="258" t="s">
        <v>437</v>
      </c>
      <c r="C22" s="259" t="str">
        <f>IF($A$22="Off","",IF('Tool interface'!$C$19&gt;=1,Database!$J$41/('Tool interface'!$C$19+'Tool interface'!$C$18),""))</f>
        <v/>
      </c>
      <c r="D22" s="259" t="str">
        <f>IF($A$22="Off","",IF('Tool interface'!$C$19&gt;=2,C22+C22*$A$3,""))</f>
        <v/>
      </c>
      <c r="E22" s="259" t="str">
        <f>IF($A$22="Off","",IF('Tool interface'!$C$19&gt;=3,D22+D22*$A$3,""))</f>
        <v/>
      </c>
      <c r="F22" s="259" t="str">
        <f>IF($A$22="Off","",IF('Tool interface'!$C$19&gt;=4,E22+E22*$A$3,""))</f>
        <v/>
      </c>
      <c r="G22" s="259" t="str">
        <f>IF($A$22="Off","",IF('Tool interface'!$C$19&gt;=5,F22+F22*$A$3,""))</f>
        <v/>
      </c>
      <c r="H22" s="259">
        <f>IF($A$22="Off","",IF('Tool interface'!$C$19=0,0,IF('Tool interface'!$C$18=0,0,IF('Tool interface'!$C$18&gt;=1,IF('Tool interface'!$C$19=1,(Database!$J$41/('Tool interface'!$C$18+'Tool interface'!$C$19))*'CBA - BIM level 2'!$D$2,IF('Tool interface'!$C$19=2,(Database!$J$41/('Tool interface'!$C$18+'Tool interface'!$C$19))*'CBA - BIM level 2'!$E$2,IF('Tool interface'!$C$19=3,(Database!$J$41/('Tool interface'!$C$18+'Tool interface'!$C$19))*'CBA - BIM level 2'!$F$2,IF('Tool interface'!$C$19=4,(Database!$J$41/('Tool interface'!$C$18+'Tool interface'!$C$19))*'CBA - BIM level 2'!$G$2,IF('Tool interface'!$C$19=5,(Database!$J$41/('Tool interface'!$C$18+'Tool interface'!$C$19))*'CBA - BIM level 2'!$H$2,"")))))))))</f>
        <v>0</v>
      </c>
      <c r="I22" s="259" t="str">
        <f>IF($A$22="Off","",IF('Tool interface'!$C$18&gt;=2,H22+H22*$A$3,""))</f>
        <v/>
      </c>
      <c r="J22" s="259" t="str">
        <f>IF($A$22="Off","",IF('Tool interface'!$C$18&gt;=3,I22+I22*$A$3,""))</f>
        <v/>
      </c>
      <c r="K22" s="259" t="str">
        <f>IF($A$22="Off","",IF('Tool interface'!$C$18&gt;=4,J22+J22*$A$3,""))</f>
        <v/>
      </c>
      <c r="L22" s="259" t="str">
        <f>IF($A$22="Off","",IF('Tool interface'!$C$18&gt;=5,K22+K22*$A$3,""))</f>
        <v/>
      </c>
      <c r="M22" s="259" t="str">
        <f>IF($A$22="Off","",IF('Tool interface'!$C$18&gt;=6,L22+L22*$A$3,""))</f>
        <v/>
      </c>
      <c r="N22" s="259" t="str">
        <f>IF($A$22="Off","",IF('Tool interface'!$C$18&gt;=7,M22+M22*$A$3,""))</f>
        <v/>
      </c>
      <c r="O22" s="259" t="str">
        <f>IF($A$22="Off","",IF('Tool interface'!$C$18&gt;=8,N22+N22*$A$3,""))</f>
        <v/>
      </c>
      <c r="P22" s="259" t="str">
        <f>IF($A$22="Off","",IF('Tool interface'!$C$18&gt;=9,O22+O22*$A$3,""))</f>
        <v/>
      </c>
      <c r="Q22" s="259" t="str">
        <f>IF($A$22="Off","",IF('Tool interface'!$C$18&gt;=10,P22+P22*$A$3,""))</f>
        <v/>
      </c>
      <c r="R22" s="260"/>
      <c r="S22" s="260"/>
      <c r="T22" s="260"/>
      <c r="U22" s="260"/>
      <c r="V22" s="261"/>
      <c r="W22" s="261"/>
      <c r="X22" s="261"/>
      <c r="Y22" s="261"/>
      <c r="Z22" s="261"/>
      <c r="AA22" s="261"/>
      <c r="AB22" s="261"/>
      <c r="AC22" s="261"/>
      <c r="AD22" s="261"/>
      <c r="AE22" s="261"/>
      <c r="AF22" s="261"/>
      <c r="AG22" s="261"/>
      <c r="AH22" s="261"/>
      <c r="AI22" s="261"/>
      <c r="AJ22" s="261"/>
      <c r="AK22" s="261"/>
      <c r="AL22" s="247"/>
      <c r="AM22" s="247"/>
      <c r="AN22" s="247"/>
      <c r="AO22" s="247"/>
    </row>
    <row r="23" spans="1:41" ht="15" thickBot="1" x14ac:dyDescent="0.4">
      <c r="A23" s="324"/>
      <c r="B23" s="258" t="s">
        <v>484</v>
      </c>
      <c r="C23" s="260"/>
      <c r="D23" s="260"/>
      <c r="E23" s="260"/>
      <c r="F23" s="260"/>
      <c r="G23" s="260"/>
      <c r="H23" s="260"/>
      <c r="I23" s="260"/>
      <c r="J23" s="260"/>
      <c r="K23" s="260"/>
      <c r="L23" s="260"/>
      <c r="M23" s="260"/>
      <c r="N23" s="260"/>
      <c r="O23" s="260"/>
      <c r="P23" s="260"/>
      <c r="Q23" s="260"/>
      <c r="R23" s="260"/>
      <c r="S23" s="260"/>
      <c r="T23" s="260"/>
      <c r="U23" s="260"/>
      <c r="V23" s="261"/>
      <c r="W23" s="261"/>
      <c r="X23" s="261"/>
      <c r="Y23" s="261"/>
      <c r="Z23" s="261"/>
      <c r="AA23" s="261"/>
      <c r="AB23" s="261"/>
      <c r="AC23" s="261"/>
      <c r="AD23" s="261"/>
      <c r="AE23" s="261"/>
      <c r="AF23" s="261"/>
      <c r="AG23" s="261"/>
      <c r="AH23" s="261"/>
      <c r="AI23" s="261"/>
      <c r="AJ23" s="261"/>
      <c r="AK23" s="261"/>
      <c r="AL23" s="247"/>
      <c r="AM23" s="247"/>
      <c r="AN23" s="247"/>
      <c r="AO23" s="247"/>
    </row>
    <row r="24" spans="1:41" ht="15" thickBot="1" x14ac:dyDescent="0.4">
      <c r="A24" s="476" t="s">
        <v>380</v>
      </c>
      <c r="B24" s="258" t="s">
        <v>439</v>
      </c>
      <c r="C24" s="259">
        <f>IF($A$24="Off","",IF('Tool interface'!$C$19=0,0,IF('Tool interface'!$C$18=0,0,Database!$D$50)))</f>
        <v>0</v>
      </c>
      <c r="D24" s="260"/>
      <c r="E24" s="260"/>
      <c r="F24" s="260"/>
      <c r="G24" s="260"/>
      <c r="H24" s="260"/>
      <c r="I24" s="260"/>
      <c r="J24" s="260"/>
      <c r="K24" s="260"/>
      <c r="L24" s="260"/>
      <c r="M24" s="260"/>
      <c r="N24" s="260"/>
      <c r="O24" s="260"/>
      <c r="P24" s="260"/>
      <c r="Q24" s="260"/>
      <c r="R24" s="260"/>
      <c r="S24" s="260"/>
      <c r="T24" s="260"/>
      <c r="U24" s="260"/>
      <c r="V24" s="261"/>
      <c r="W24" s="261"/>
      <c r="X24" s="261"/>
      <c r="Y24" s="261"/>
      <c r="Z24" s="261"/>
      <c r="AA24" s="261"/>
      <c r="AB24" s="261"/>
      <c r="AC24" s="261"/>
      <c r="AD24" s="261"/>
      <c r="AE24" s="261"/>
      <c r="AF24" s="261"/>
      <c r="AG24" s="261"/>
      <c r="AH24" s="261"/>
      <c r="AI24" s="261"/>
      <c r="AJ24" s="261"/>
      <c r="AK24" s="261"/>
      <c r="AL24" s="247"/>
      <c r="AM24" s="247"/>
      <c r="AN24" s="247"/>
      <c r="AO24" s="247"/>
    </row>
    <row r="25" spans="1:41" ht="15" thickBot="1" x14ac:dyDescent="0.4">
      <c r="A25" s="476" t="s">
        <v>380</v>
      </c>
      <c r="B25" s="258" t="s">
        <v>440</v>
      </c>
      <c r="C25" s="259" t="str">
        <f>IF($A$25="Off","",IF('Tool interface'!$C$19&gt;=1,Database!$E$60,""))</f>
        <v/>
      </c>
      <c r="D25" s="259" t="str">
        <f>IF($A$25="Off","",IF('Tool interface'!$C$19&gt;=2,C25+C25*$A$3,""))</f>
        <v/>
      </c>
      <c r="E25" s="259" t="str">
        <f>IF($A$25="Off","",IF('Tool interface'!$C$19&gt;=3,D25+D25*$A$3,""))</f>
        <v/>
      </c>
      <c r="F25" s="259" t="str">
        <f>IF($A$25="Off","",IF('Tool interface'!$C$19&gt;=4,E25+E25*$A$3,""))</f>
        <v/>
      </c>
      <c r="G25" s="259" t="str">
        <f>IF($A$25="Off","",IF('Tool interface'!$C$19&gt;=5,F25+F25*$A$3,""))</f>
        <v/>
      </c>
      <c r="H25" s="259" t="str">
        <f>IF($A$25="Off","",IF('Tool interface'!$C$18&gt;=1,IF(G25&lt;&gt;"",G25+G25*$A$3,IF(F25&lt;&gt;"",F25+F25*$A$3,IF(E25&lt;&gt;"",E25+E25*$A$3,IF(D25&lt;&gt;"",D25+D25*$A$3,IF(C25&lt;&gt;"",C25+C25*$A$3,""))))),""))</f>
        <v/>
      </c>
      <c r="I25" s="259" t="str">
        <f>IF($A$25="Off","",IF('Tool interface'!$C$18&gt;=2,H25+H25*$A$3,""))</f>
        <v/>
      </c>
      <c r="J25" s="259" t="str">
        <f>IF($A$25="Off","",IF('Tool interface'!$C$18&gt;=3,I25+I25*$A$3,""))</f>
        <v/>
      </c>
      <c r="K25" s="259" t="str">
        <f>IF($A$25="Off","",IF('Tool interface'!$C$18&gt;=4,J25+J25*$A$3,""))</f>
        <v/>
      </c>
      <c r="L25" s="259" t="str">
        <f>IF($A$25="Off","",IF('Tool interface'!$C$18&gt;=5,K25+K25*$A$3,""))</f>
        <v/>
      </c>
      <c r="M25" s="259" t="str">
        <f>IF($A$25="Off","",IF('Tool interface'!$C$18&gt;=6,L25+L25*$A$3,""))</f>
        <v/>
      </c>
      <c r="N25" s="259" t="str">
        <f>IF($A$25="Off","",IF('Tool interface'!$C$18&gt;=7,M25+M25*$A$3,""))</f>
        <v/>
      </c>
      <c r="O25" s="259" t="str">
        <f>IF($A$25="Off","",IF('Tool interface'!$C$18&gt;=8,N25+N25*$A$3,""))</f>
        <v/>
      </c>
      <c r="P25" s="259" t="str">
        <f>IF($A$25="Off","",IF('Tool interface'!$C$18&gt;=9,O25+O25*$A$3,""))</f>
        <v/>
      </c>
      <c r="Q25" s="259" t="str">
        <f>IF($A$25="Off","",IF('Tool interface'!$C$18&gt;=10,P25+P25*$A$3,""))</f>
        <v/>
      </c>
      <c r="R25" s="262">
        <f>IF($A$25="Off","",IF('Tool interface'!$C$19=0,0,IF('Tool interface'!$C$18=0,0,IF('Tool interface'!$C$23&lt;=0,0,IF('Tool interface'!$C$18=1,IF('Tool interface'!$C$19=1,Database!$D$63*'CBA - BIM level 2'!$E$2,IF('Tool interface'!$C$19=2,(Database!$D$63)*'CBA - BIM level 2'!$F$2,IF('Tool interface'!$C$19=3,(Database!$D$63)*'CBA - BIM level 2'!$G$2,IF('Tool interface'!$C$19=4,(Database!$D$63)*'CBA - BIM level 2'!$H$2,IF('Tool interface'!$C$19=5,(Database!$D$63)*'CBA - BIM level 2'!$I$2,""))))),IF('Tool interface'!$C$18=2,IF('Tool interface'!$C$19=1,Database!$D$63*'CBA - BIM level 2'!$F$2,IF('Tool interface'!$C$19=2,(Database!$D$63)*'CBA - BIM level 2'!$G$2,IF('Tool interface'!$C$19=3,(Database!$D$63)*'CBA - BIM level 2'!$H$2,IF('Tool interface'!$C$19=4,(Database!$D$63)*'CBA - BIM level 2'!$I$2,IF('Tool interface'!$C$19=5,(Database!$D$63)*'CBA - BIM level 2'!$J$2,""))))),IF('Tool interface'!$C$18=3,IF('Tool interface'!$C$19=1,Database!$D$63*'CBA - BIM level 2'!$G$2,IF('Tool interface'!$C$19=2,(Database!$D$63)*'CBA - BIM level 2'!$H$2,IF('Tool interface'!$C$19=3,(Database!$D$63)*'CBA - BIM level 2'!$I$2,IF('Tool interface'!$C$19=4,(Database!$D$63)*'CBA - BIM level 2'!$J$2,IF('Tool interface'!$C$19=5,(Database!$D$63)*'CBA - BIM level 2'!$K$2,""))))),IF('Tool interface'!$C$18=4,IF('Tool interface'!$C$19=1,Database!$D$63*'CBA - BIM level 2'!$H$2,IF('Tool interface'!$C$19=2,(Database!$D$63)*'CBA - BIM level 2'!$I$2,IF('Tool interface'!$C$19=3,(Database!$D$63)*'CBA - BIM level 2'!$J$2,IF('Tool interface'!$C$19=4,(Database!$D$63)*'CBA - BIM level 2'!$K$2,IF('Tool interface'!$C$19=5,(Database!$D$63)*'CBA - BIM level 2'!$L$2,""))))),IF('Tool interface'!$C$18=5,IF('Tool interface'!$C$19=1,Database!$D$63*'CBA - BIM level 2'!$I$2,IF('Tool interface'!$C$19=2,(Database!$D$63)*'CBA - BIM level 2'!$J$2,IF('Tool interface'!$C$19=3,(Database!$D$63)*'CBA - BIM level 2'!$K$2,IF('Tool interface'!$C$19=4,(Database!$D$63)*'CBA - BIM level 2'!$L$2,IF('Tool interface'!$C$19=5,(Database!$D$63)*'CBA - BIM level 2'!$M$2,""))))),IF('Tool interface'!$C$18=6,IF('Tool interface'!$C$19=1,Database!$D$63*'CBA - BIM level 2'!$J$2,IF('Tool interface'!$C$19=2,(Database!$D$63)*'CBA - BIM level 2'!$K$2,IF('Tool interface'!$C$19=3,(Database!$D$63)*'CBA - BIM level 2'!$L$2,IF('Tool interface'!$C$19=4,(Database!$D$63)*'CBA - BIM level 2'!$M$2,IF('Tool interface'!$C$19=5,(Database!$D$63)*'CBA - BIM level 2'!$N$2,""))))),IF('Tool interface'!$C$18=7,IF('Tool interface'!$C$19=1,Database!$D$63*'CBA - BIM level 2'!$K$2,IF('Tool interface'!$C$19=2,(Database!$D$63)*'CBA - BIM level 2'!$L$2,IF('Tool interface'!$C$19=3,(Database!$D$63)*'CBA - BIM level 2'!$M$2,IF('Tool interface'!$C$19=4,(Database!$D$63)*'CBA - BIM level 2'!$N$2,IF('Tool interface'!$C$19=5,(Database!$D$63)*'CBA - BIM level 2'!$O$2,""))))),IF('Tool interface'!$C$18=8,IF('Tool interface'!$C$19=1,Database!$D$63*'CBA - BIM level 2'!$L$2,IF('Tool interface'!$C$19=2,(Database!$D$63)*'CBA - BIM level 2'!$M$2,IF('Tool interface'!$C$19=3,(Database!$D$63)*'CBA - BIM level 2'!$N$2,IF('Tool interface'!$C$19=4,(Database!$D$63)*'CBA - BIM level 2'!$O$2,IF('Tool interface'!$C$19=5,(Database!$D$63)*'CBA - BIM level 2'!$P$2,""))))),IF('Tool interface'!$C$18=9,IF('Tool interface'!$C$19=1,Database!$D$63*'CBA - BIM level 2'!$M$2,IF('Tool interface'!$C$19=2,(Database!$D$63)*'CBA - BIM level 2'!$N$2,IF('Tool interface'!$C$19=3,(Database!$D$63)*'CBA - BIM level 2'!$O$2,IF('Tool interface'!$C$19=4,(Database!$D$63)*'CBA - BIM level 2'!$P$2,IF('Tool interface'!$C$19=5,(Database!$D$63)*'CBA - BIM level 2'!$Q$2,""))))),IF('Tool interface'!$C$18=10,IF('Tool interface'!$C$19=1,Database!$D$63*'CBA - BIM level 2'!$N$2,IF('Tool interface'!$C$19=2,(Database!$D$63)*'CBA - BIM level 2'!$O$2,IF('Tool interface'!$C$19=3,(Database!$D$63)*'CBA - BIM level 2'!$P$2,IF('Tool interface'!$C$19=4,(Database!$D$63)*'CBA - BIM level 2'!$Q$2,IF('Tool interface'!$C$19=5,(Database!$D$63)*'CBA - BIM level 2'!$R$2,""))))),""))))))))))))))</f>
        <v>0</v>
      </c>
      <c r="S25" s="259">
        <f>IF($A$25="Off","",+R25+R25*$A$3)</f>
        <v>0</v>
      </c>
      <c r="T25" s="259">
        <f>IF($A$25="Off","",+S25+S25*$A$3)</f>
        <v>0</v>
      </c>
      <c r="U25" s="259">
        <f t="shared" ref="U25:AK25" si="6">IF($A$25="Off","",T25+T25*$A$3)</f>
        <v>0</v>
      </c>
      <c r="V25" s="259">
        <f t="shared" si="6"/>
        <v>0</v>
      </c>
      <c r="W25" s="259">
        <f t="shared" si="6"/>
        <v>0</v>
      </c>
      <c r="X25" s="259">
        <f t="shared" si="6"/>
        <v>0</v>
      </c>
      <c r="Y25" s="259">
        <f t="shared" si="6"/>
        <v>0</v>
      </c>
      <c r="Z25" s="259">
        <f t="shared" si="6"/>
        <v>0</v>
      </c>
      <c r="AA25" s="259">
        <f t="shared" si="6"/>
        <v>0</v>
      </c>
      <c r="AB25" s="259">
        <f t="shared" si="6"/>
        <v>0</v>
      </c>
      <c r="AC25" s="259">
        <f t="shared" si="6"/>
        <v>0</v>
      </c>
      <c r="AD25" s="259">
        <f t="shared" si="6"/>
        <v>0</v>
      </c>
      <c r="AE25" s="259">
        <f t="shared" si="6"/>
        <v>0</v>
      </c>
      <c r="AF25" s="259">
        <f t="shared" si="6"/>
        <v>0</v>
      </c>
      <c r="AG25" s="259">
        <f t="shared" si="6"/>
        <v>0</v>
      </c>
      <c r="AH25" s="259">
        <f t="shared" si="6"/>
        <v>0</v>
      </c>
      <c r="AI25" s="259">
        <f t="shared" si="6"/>
        <v>0</v>
      </c>
      <c r="AJ25" s="259">
        <f t="shared" si="6"/>
        <v>0</v>
      </c>
      <c r="AK25" s="259">
        <f t="shared" si="6"/>
        <v>0</v>
      </c>
      <c r="AL25" s="247"/>
      <c r="AM25" s="247"/>
      <c r="AN25" s="247"/>
      <c r="AO25" s="247"/>
    </row>
    <row r="26" spans="1:41" ht="15" thickBot="1" x14ac:dyDescent="0.4">
      <c r="A26" s="476" t="s">
        <v>380</v>
      </c>
      <c r="B26" s="258" t="s">
        <v>441</v>
      </c>
      <c r="C26" s="259">
        <f>IF($A$26="Off","",IF('Tool interface'!$C$19=0,0,IF('Tool interface'!$C$18=0,0,Database!$E$72)))</f>
        <v>0</v>
      </c>
      <c r="D26" s="260"/>
      <c r="E26" s="260"/>
      <c r="F26" s="260"/>
      <c r="G26" s="260"/>
      <c r="H26" s="260"/>
      <c r="I26" s="260"/>
      <c r="J26" s="260"/>
      <c r="K26" s="260"/>
      <c r="L26" s="260"/>
      <c r="M26" s="260"/>
      <c r="N26" s="260"/>
      <c r="O26" s="260"/>
      <c r="P26" s="260"/>
      <c r="Q26" s="260"/>
      <c r="R26" s="260"/>
      <c r="S26" s="260"/>
      <c r="T26" s="260"/>
      <c r="U26" s="260"/>
      <c r="V26" s="261"/>
      <c r="W26" s="261"/>
      <c r="X26" s="261"/>
      <c r="Y26" s="261"/>
      <c r="Z26" s="261"/>
      <c r="AA26" s="261"/>
      <c r="AB26" s="261"/>
      <c r="AC26" s="261"/>
      <c r="AD26" s="261"/>
      <c r="AE26" s="261"/>
      <c r="AF26" s="261"/>
      <c r="AG26" s="261"/>
      <c r="AH26" s="261"/>
      <c r="AI26" s="261"/>
      <c r="AJ26" s="261"/>
      <c r="AK26" s="261"/>
      <c r="AL26" s="247"/>
      <c r="AM26" s="247"/>
      <c r="AN26" s="247"/>
      <c r="AO26" s="247"/>
    </row>
    <row r="27" spans="1:41" ht="15" thickBot="1" x14ac:dyDescent="0.4">
      <c r="A27" s="476" t="s">
        <v>380</v>
      </c>
      <c r="B27" s="258" t="s">
        <v>442</v>
      </c>
      <c r="C27" s="260"/>
      <c r="D27" s="260"/>
      <c r="E27" s="260"/>
      <c r="F27" s="260"/>
      <c r="G27" s="260"/>
      <c r="H27" s="259">
        <f>IF($A$27="Off","",IF('Tool interface'!$C$19=0,0,IF('Tool interface'!$C$18=0,0,IF('Tool interface'!$C$18&gt;=1,IF('Tool interface'!$C$19=1,(Database!$E$84/'Tool interface'!$C$18)*'CBA - BIM level 2'!$D$2,IF('Tool interface'!$C$19=2,(Database!$E$84/'Tool interface'!$C$18)*'CBA - BIM level 2'!$E$2,IF('Tool interface'!$C$19=3,(Database!$E$84/'Tool interface'!$C$18)*'CBA - BIM level 2'!$F$2,IF('Tool interface'!$C$19=4,(Database!$E$84/'Tool interface'!$C$18)*'CBA - BIM level 2'!$G$2,IF('Tool interface'!$C$19=5,(Database!$E$84/'Tool interface'!$C$18)*'CBA - BIM level 2'!$H$2,"")))))))))</f>
        <v>0</v>
      </c>
      <c r="I27" s="259" t="str">
        <f>IF($A$27="Off","",IF('Tool interface'!$C$18&gt;=2,H27+H27*$A$3,""))</f>
        <v/>
      </c>
      <c r="J27" s="259" t="str">
        <f>IF($A$27="Off","",IF('Tool interface'!$C$18&gt;=3,I27+I27*$A$3,""))</f>
        <v/>
      </c>
      <c r="K27" s="259" t="str">
        <f>IF($A$27="Off","",IF('Tool interface'!$C$18&gt;=4,J27+J27*$A$3,""))</f>
        <v/>
      </c>
      <c r="L27" s="259" t="str">
        <f>IF($A$27="Off","",IF('Tool interface'!$C$18&gt;=5,K27+K27*$A$3,""))</f>
        <v/>
      </c>
      <c r="M27" s="259" t="str">
        <f>IF($A$27="Off","",IF('Tool interface'!$C$18&gt;=6,L27+L27*$A$3,""))</f>
        <v/>
      </c>
      <c r="N27" s="259" t="str">
        <f>IF($A$27="Off","",IF('Tool interface'!$C$18&gt;=7,M27+M27*$A$3,""))</f>
        <v/>
      </c>
      <c r="O27" s="259" t="str">
        <f>IF($A$27="Off","",IF('Tool interface'!$C$18&gt;=8,N27+N27*$A$3,""))</f>
        <v/>
      </c>
      <c r="P27" s="259" t="str">
        <f>IF($A$27="Off","",IF('Tool interface'!$C$18&gt;=9,O27+O27*$A$3,""))</f>
        <v/>
      </c>
      <c r="Q27" s="259" t="str">
        <f>IF($A$27="Off","",IF('Tool interface'!$C$18&gt;=10,P27+P27*$A$3,""))</f>
        <v/>
      </c>
      <c r="R27" s="260"/>
      <c r="S27" s="260"/>
      <c r="T27" s="260"/>
      <c r="U27" s="260"/>
      <c r="V27" s="261"/>
      <c r="W27" s="261"/>
      <c r="X27" s="261"/>
      <c r="Y27" s="261"/>
      <c r="Z27" s="261"/>
      <c r="AA27" s="261"/>
      <c r="AB27" s="261"/>
      <c r="AC27" s="261"/>
      <c r="AD27" s="261"/>
      <c r="AE27" s="261"/>
      <c r="AF27" s="261"/>
      <c r="AG27" s="261"/>
      <c r="AH27" s="261"/>
      <c r="AI27" s="261"/>
      <c r="AJ27" s="261"/>
      <c r="AK27" s="261"/>
      <c r="AL27" s="247"/>
      <c r="AM27" s="247"/>
      <c r="AN27" s="247"/>
      <c r="AO27" s="247"/>
    </row>
    <row r="28" spans="1:41" ht="15" thickBot="1" x14ac:dyDescent="0.4">
      <c r="A28" s="247"/>
      <c r="B28" s="391" t="s">
        <v>443</v>
      </c>
      <c r="C28" s="392">
        <f>+SUM(C19:C27)</f>
        <v>0</v>
      </c>
      <c r="D28" s="392">
        <f t="shared" ref="D28:AK28" si="7">+SUM(D19:D27)</f>
        <v>0</v>
      </c>
      <c r="E28" s="392">
        <f t="shared" si="7"/>
        <v>0</v>
      </c>
      <c r="F28" s="392">
        <f t="shared" si="7"/>
        <v>0</v>
      </c>
      <c r="G28" s="392">
        <f t="shared" si="7"/>
        <v>0</v>
      </c>
      <c r="H28" s="392">
        <f t="shared" si="7"/>
        <v>0</v>
      </c>
      <c r="I28" s="392">
        <f t="shared" si="7"/>
        <v>0</v>
      </c>
      <c r="J28" s="392">
        <f t="shared" si="7"/>
        <v>0</v>
      </c>
      <c r="K28" s="392">
        <f t="shared" si="7"/>
        <v>0</v>
      </c>
      <c r="L28" s="392">
        <f t="shared" si="7"/>
        <v>0</v>
      </c>
      <c r="M28" s="392">
        <f t="shared" si="7"/>
        <v>0</v>
      </c>
      <c r="N28" s="392">
        <f t="shared" si="7"/>
        <v>0</v>
      </c>
      <c r="O28" s="392">
        <f t="shared" si="7"/>
        <v>0</v>
      </c>
      <c r="P28" s="392">
        <f t="shared" si="7"/>
        <v>0</v>
      </c>
      <c r="Q28" s="392">
        <f t="shared" si="7"/>
        <v>0</v>
      </c>
      <c r="R28" s="392">
        <f t="shared" si="7"/>
        <v>0</v>
      </c>
      <c r="S28" s="392">
        <f t="shared" si="7"/>
        <v>0</v>
      </c>
      <c r="T28" s="392">
        <f t="shared" si="7"/>
        <v>0</v>
      </c>
      <c r="U28" s="392">
        <f t="shared" si="7"/>
        <v>0</v>
      </c>
      <c r="V28" s="392">
        <f t="shared" si="7"/>
        <v>0</v>
      </c>
      <c r="W28" s="392">
        <f t="shared" si="7"/>
        <v>0</v>
      </c>
      <c r="X28" s="392">
        <f t="shared" si="7"/>
        <v>0</v>
      </c>
      <c r="Y28" s="392">
        <f t="shared" si="7"/>
        <v>0</v>
      </c>
      <c r="Z28" s="392">
        <f t="shared" si="7"/>
        <v>0</v>
      </c>
      <c r="AA28" s="392">
        <f t="shared" si="7"/>
        <v>0</v>
      </c>
      <c r="AB28" s="392">
        <f t="shared" si="7"/>
        <v>0</v>
      </c>
      <c r="AC28" s="392">
        <f t="shared" si="7"/>
        <v>0</v>
      </c>
      <c r="AD28" s="392">
        <f t="shared" si="7"/>
        <v>0</v>
      </c>
      <c r="AE28" s="392">
        <f t="shared" si="7"/>
        <v>0</v>
      </c>
      <c r="AF28" s="392">
        <f t="shared" si="7"/>
        <v>0</v>
      </c>
      <c r="AG28" s="392">
        <f t="shared" si="7"/>
        <v>0</v>
      </c>
      <c r="AH28" s="392">
        <f t="shared" si="7"/>
        <v>0</v>
      </c>
      <c r="AI28" s="392">
        <f t="shared" si="7"/>
        <v>0</v>
      </c>
      <c r="AJ28" s="392">
        <f t="shared" si="7"/>
        <v>0</v>
      </c>
      <c r="AK28" s="392">
        <f t="shared" si="7"/>
        <v>0</v>
      </c>
      <c r="AL28" s="247"/>
      <c r="AM28" s="247"/>
      <c r="AN28" s="247"/>
      <c r="AO28" s="247"/>
    </row>
    <row r="29" spans="1:41" ht="15.75" customHeight="1" thickBot="1" x14ac:dyDescent="0.4">
      <c r="A29" s="247"/>
      <c r="B29" s="393" t="s">
        <v>444</v>
      </c>
      <c r="C29" s="392" t="str">
        <f>+IF(C28&lt;&gt;0,C28,"")</f>
        <v/>
      </c>
      <c r="D29" s="392" t="str">
        <f t="shared" ref="D29:AK29" si="8">+IF(D28&lt;&gt;0,D28,"")</f>
        <v/>
      </c>
      <c r="E29" s="392" t="str">
        <f t="shared" si="8"/>
        <v/>
      </c>
      <c r="F29" s="392" t="str">
        <f t="shared" si="8"/>
        <v/>
      </c>
      <c r="G29" s="392" t="str">
        <f t="shared" si="8"/>
        <v/>
      </c>
      <c r="H29" s="392" t="str">
        <f t="shared" si="8"/>
        <v/>
      </c>
      <c r="I29" s="392" t="str">
        <f t="shared" si="8"/>
        <v/>
      </c>
      <c r="J29" s="392" t="str">
        <f t="shared" si="8"/>
        <v/>
      </c>
      <c r="K29" s="392" t="str">
        <f t="shared" si="8"/>
        <v/>
      </c>
      <c r="L29" s="392" t="str">
        <f t="shared" si="8"/>
        <v/>
      </c>
      <c r="M29" s="392" t="str">
        <f t="shared" si="8"/>
        <v/>
      </c>
      <c r="N29" s="392" t="str">
        <f t="shared" si="8"/>
        <v/>
      </c>
      <c r="O29" s="392" t="str">
        <f t="shared" si="8"/>
        <v/>
      </c>
      <c r="P29" s="392" t="str">
        <f t="shared" si="8"/>
        <v/>
      </c>
      <c r="Q29" s="392" t="str">
        <f t="shared" si="8"/>
        <v/>
      </c>
      <c r="R29" s="392" t="str">
        <f t="shared" si="8"/>
        <v/>
      </c>
      <c r="S29" s="392" t="str">
        <f t="shared" si="8"/>
        <v/>
      </c>
      <c r="T29" s="392" t="str">
        <f t="shared" si="8"/>
        <v/>
      </c>
      <c r="U29" s="392" t="str">
        <f t="shared" si="8"/>
        <v/>
      </c>
      <c r="V29" s="392" t="str">
        <f t="shared" si="8"/>
        <v/>
      </c>
      <c r="W29" s="392" t="str">
        <f t="shared" si="8"/>
        <v/>
      </c>
      <c r="X29" s="392" t="str">
        <f t="shared" si="8"/>
        <v/>
      </c>
      <c r="Y29" s="392" t="str">
        <f t="shared" si="8"/>
        <v/>
      </c>
      <c r="Z29" s="392" t="str">
        <f t="shared" si="8"/>
        <v/>
      </c>
      <c r="AA29" s="392" t="str">
        <f t="shared" si="8"/>
        <v/>
      </c>
      <c r="AB29" s="392" t="str">
        <f t="shared" si="8"/>
        <v/>
      </c>
      <c r="AC29" s="392" t="str">
        <f t="shared" si="8"/>
        <v/>
      </c>
      <c r="AD29" s="392" t="str">
        <f t="shared" si="8"/>
        <v/>
      </c>
      <c r="AE29" s="392" t="str">
        <f t="shared" si="8"/>
        <v/>
      </c>
      <c r="AF29" s="392" t="str">
        <f t="shared" si="8"/>
        <v/>
      </c>
      <c r="AG29" s="392" t="str">
        <f t="shared" si="8"/>
        <v/>
      </c>
      <c r="AH29" s="392" t="str">
        <f t="shared" si="8"/>
        <v/>
      </c>
      <c r="AI29" s="392" t="str">
        <f t="shared" si="8"/>
        <v/>
      </c>
      <c r="AJ29" s="392" t="str">
        <f t="shared" si="8"/>
        <v/>
      </c>
      <c r="AK29" s="392" t="str">
        <f t="shared" si="8"/>
        <v/>
      </c>
      <c r="AL29" s="247"/>
      <c r="AM29" s="247"/>
      <c r="AN29" s="247"/>
      <c r="AO29" s="247"/>
    </row>
    <row r="30" spans="1:41" ht="15" thickBot="1" x14ac:dyDescent="0.4">
      <c r="A30" s="247"/>
      <c r="B30" s="394" t="s">
        <v>445</v>
      </c>
      <c r="C30" s="395">
        <f>IF(C29&lt;&gt;"",C29,)</f>
        <v>0</v>
      </c>
      <c r="D30" s="395" t="str">
        <f>IF(D29&lt;&gt;"",D29,H29)</f>
        <v/>
      </c>
      <c r="E30" s="395">
        <f>IF(E29&lt;&gt;"",E29,IF('Tool interface'!$C$19=2,'CBA - BIM level 2'!$H$29,IF(AND('Tool interface'!C19=1,'Tool interface'!C18=1),'CBA - BIM level 2'!R29,IF(AND('Tool interface'!C19=1,'Tool interface'!C18&gt;1),$I$29,))))</f>
        <v>0</v>
      </c>
      <c r="F30" s="395">
        <f>IF(F29&lt;&gt;"",F29,IF('Tool interface'!$C$19=3,'CBA - BIM level 2'!$H$29,IF(AND('Tool interface'!$C$19=2,'Tool interface'!$C$18=1),$R$29,IF(AND('Tool interface'!$C$19=2,'Tool interface'!$C$18&gt;1),$I$29,IF(AND('Tool interface'!$C$19=1,'Tool interface'!$C$18=1),$S$29,IF(AND('Tool interface'!$C$19=1,'Tool interface'!$C$18=2),$R$29,IF(AND('Tool interface'!$C$19=1,'Tool interface'!$C$18&gt;2),$J$29,)))))))</f>
        <v>0</v>
      </c>
      <c r="G30" s="395">
        <f>IF(G29&lt;&gt;"",G29,IF('Tool interface'!$C$19=4,$H$29,IF(AND('Tool interface'!$C$19=3,'Tool interface'!$C$18=1),$R$29,IF(AND('Tool interface'!$C$19=3,'Tool interface'!$C$18&gt;1),$I$29,IF(AND('Tool interface'!$C$19=2,'Tool interface'!$C$18=1),$S$29,IF(AND('Tool interface'!$C$19=2,'Tool interface'!$C$18=2),$R$29,IF(AND('Tool interface'!$C$19=2,'Tool interface'!$C$18&gt;=3),$J$29,IF(AND('Tool interface'!$C$19=1,'Tool interface'!$C$18=1),$T$29,IF(AND('Tool interface'!$C$19=1,'Tool interface'!$C$18=2),$S$29,IF(AND('Tool interface'!$C$19=1,'Tool interface'!$C$18=3),$R$29,IF(AND('Tool interface'!$C$19=1,'Tool interface'!$C$18&gt;3),$K$29,)))))))))))</f>
        <v>0</v>
      </c>
      <c r="H30" s="395">
        <f>+IF('Tool interface'!$C$19=5,'CBA - BIM level 2'!$H$29,IF(AND('Tool interface'!$C$19=4,'Tool interface'!$C$18=1),'CBA - BIM level 2'!$R$29,IF(AND('Tool interface'!$C$19=4,'Tool interface'!$C$18&gt;1),'CBA - BIM level 2'!$I$29,IF(AND('Tool interface'!$C$19=3,'Tool interface'!$C$18=1),'CBA - BIM level 2'!$S$29,IF(AND('Tool interface'!$C$19=3,'Tool interface'!$C$18=2),'CBA - BIM level 2'!$R$29,IF(AND('Tool interface'!$C$19=3,'Tool interface'!$C$18&gt;=3),'CBA - BIM level 2'!$J$29,IF(AND('Tool interface'!$C$19=2,'Tool interface'!$C$18=1),'CBA - BIM level 2'!$T$29,IF(AND('Tool interface'!$C$19=2,'Tool interface'!$C$18=2),'CBA - BIM level 2'!$S$29,IF(AND('Tool interface'!$C$19=2,'Tool interface'!$C$18=3),'CBA - BIM level 2'!$R$29,IF(AND('Tool interface'!$C$19=2,'Tool interface'!$C$18&gt;3),'CBA - BIM level 2'!$K$29,IF(AND('Tool interface'!$C$19=1,'Tool interface'!$C$18=1),'CBA - BIM level 2'!$U$29,IF(AND('Tool interface'!$C$19=1,'Tool interface'!$C$18=2),'CBA - BIM level 2'!$T$29,IF(AND('Tool interface'!$C$19=1,'Tool interface'!$C$18=3),'CBA - BIM level 2'!$S$29,IF(AND('Tool interface'!$C$19=1,'Tool interface'!$C$18=4),'CBA - BIM level 2'!$R$29,IF(AND('Tool interface'!$C$19=1,'Tool interface'!$C$18&gt;4),'CBA - BIM level 2'!$L$29,)))))))))))))))</f>
        <v>0</v>
      </c>
      <c r="I30" s="395">
        <f>+IF(AND('Tool interface'!$C$19=5,'Tool interface'!$C$18=1),'CBA - BIM level 2'!$R$29,IF(AND('Tool interface'!$C$19=5,'Tool interface'!$C$18&gt;=2),'CBA - BIM level 2'!$I$29,IF(AND('Tool interface'!$C$19=4,'Tool interface'!$C$18=1),'CBA - BIM level 2'!$S$29,IF(AND('Tool interface'!$C$19=4,'Tool interface'!$C$18=2),'CBA - BIM level 2'!$R$29,IF(AND('Tool interface'!$C$19=4,'Tool interface'!$C$18&gt;=3),'CBA - BIM level 2'!$J$29,IF(AND('Tool interface'!$C$19=3,'Tool interface'!$C$18=1),'CBA - BIM level 2'!$T$29,IF(AND('Tool interface'!$C$19=3,'Tool interface'!$C$18=2),'CBA - BIM level 2'!$S$29,IF(AND('Tool interface'!$C$19=3,'Tool interface'!$C$18=3),'CBA - BIM level 2'!$R$29,IF(AND('Tool interface'!$C$19=3,'Tool interface'!$C$18&gt;=4),'CBA - BIM level 2'!$K$29,IF(AND('Tool interface'!$C$19=2,'Tool interface'!$C$18=1),'CBA - BIM level 2'!$U$29,IF(AND('Tool interface'!$C$19=2,'Tool interface'!$C$18=2),'CBA - BIM level 2'!$T$29,IF(AND('Tool interface'!$C$19=2,'Tool interface'!$C$18=3),'CBA - BIM level 2'!$S$29,IF(AND('Tool interface'!$C$19=2,'Tool interface'!$C$18=4),'CBA - BIM level 2'!$R$29,IF(AND('Tool interface'!$C$19=2,'Tool interface'!$C$18&gt;=5),'CBA - BIM level 2'!$L$29,IF(AND('Tool interface'!$C$19=1,'Tool interface'!$C$18=1),'CBA - BIM level 2'!$V$29,IF(AND('Tool interface'!$C$19=1,'Tool interface'!$C$18=2),'CBA - BIM level 2'!$U$29,IF(AND('Tool interface'!$C$19=1,'Tool interface'!$C$18=3),'CBA - BIM level 2'!$T$29,IF(AND('Tool interface'!$C$19=1,'Tool interface'!$C$18=4),'CBA - BIM level 2'!$S$29,IF(AND('Tool interface'!$C$19=1,'Tool interface'!$C$18=5),'CBA - BIM level 2'!$R$29,IF(AND('Tool interface'!$C$19=1,'Tool interface'!$C$18&gt;=6),'CBA - BIM level 2'!$M$29,))))))))))))))))))))</f>
        <v>0</v>
      </c>
      <c r="J30" s="395">
        <f>+IF(AND('Tool interface'!$C$19=5,'Tool interface'!$C$18=1),'CBA - BIM level 2'!S29,IF(AND('Tool interface'!$C$19=5,'Tool interface'!$C$18=2),'CBA - BIM level 2'!R29,IF(AND('Tool interface'!$C$19=5,'Tool interface'!$C$18&gt;=3),J29,IF(AND('Tool interface'!$C$19=4,'Tool interface'!$C$18=1),'CBA - BIM level 2'!T29,IF(AND('Tool interface'!$C$19=4,'Tool interface'!$C$18=2),'CBA - BIM level 2'!S29,IF(AND('Tool interface'!$C$19=4,'Tool interface'!$C$18=3),'CBA - BIM level 2'!R29,IF(AND('Tool interface'!$C$19=4,'Tool interface'!$C$18&gt;=4),K29,IF(AND('Tool interface'!$C$19=3,'Tool interface'!$C$18=1),'CBA - BIM level 2'!U29,IF(AND('Tool interface'!$C$19=3,'Tool interface'!$C$18=2),'CBA - BIM level 2'!T29,IF(AND('Tool interface'!$C$19=3,'Tool interface'!$C$18=3),'CBA - BIM level 2'!S29,IF(AND('Tool interface'!$C$19=3,'Tool interface'!$C$18=4),'CBA - BIM level 2'!R29,IF(AND('Tool interface'!$C$19=3,'Tool interface'!$C$18&gt;=5),L29,IF(AND('Tool interface'!$C$19=2,'Tool interface'!$C$18=1),'CBA - BIM level 2'!V29,IF(AND('Tool interface'!$C$19=2,'Tool interface'!$C$18=2),'CBA - BIM level 2'!U29,IF(AND('Tool interface'!$C$19=2,'Tool interface'!$C$18=3),'CBA - BIM level 2'!T29,IF(AND('Tool interface'!$C$19=2,'Tool interface'!$C$18=4),'CBA - BIM level 2'!S29,IF(AND('Tool interface'!$C$19=2,'Tool interface'!$C$18=5),'CBA - BIM level 2'!R29,IF(AND('Tool interface'!$C$19=2,'Tool interface'!$C$18&gt;=6),M29,IF(AND('Tool interface'!$C$19=1,'Tool interface'!$C$18=1),'CBA - BIM level 2'!W29,IF(AND('Tool interface'!$C$19=1,'Tool interface'!$C$18=2),'CBA - BIM level 2'!V29,IF(AND('Tool interface'!$C$19=1,'Tool interface'!$C$18=3),'CBA - BIM level 2'!U29,IF(AND('Tool interface'!$C$19=1,'Tool interface'!$C$18=4),'CBA - BIM level 2'!T29,IF(AND('Tool interface'!$C$19=1,'Tool interface'!$C$18=5),'CBA - BIM level 2'!S29,IF(AND('Tool interface'!$C$19=1,'Tool interface'!$C$18=6),R29,IF(AND('Tool interface'!$C$19=1,'Tool interface'!$C$18&gt;=7),N29,)))))))))))))))))))))))))</f>
        <v>0</v>
      </c>
      <c r="K30" s="395">
        <f>+IF(AND('Tool interface'!$C$19=5,'Tool interface'!$C$18=1),'CBA - BIM level 2'!T29,IF(AND('Tool interface'!$C$19=5,'Tool interface'!$C$18=2),'CBA - BIM level 2'!S29,IF(AND('Tool interface'!$C$19=5,'Tool interface'!$C$18=3),R29,IF(AND('Tool interface'!$C$19=5,'Tool interface'!$C$18&gt;=4),K29,IF(AND('Tool interface'!$C$19=4,'Tool interface'!$C$18=1),'CBA - BIM level 2'!U29,IF(AND('Tool interface'!$C$19=4,'Tool interface'!$C$18=2),'CBA - BIM level 2'!T29,IF(AND('Tool interface'!$C$19=4,'Tool interface'!$C$18=3),'CBA - BIM level 2'!S29,IF(AND('Tool interface'!$C$19=4,'Tool interface'!$C$18=4),R29,IF(AND('Tool interface'!$C$19=4,'Tool interface'!$C$18&gt;=5),L$29,IF(AND('Tool interface'!$C$19=3,'Tool interface'!$C$18=1),'CBA - BIM level 2'!V29,IF(AND('Tool interface'!$C$19=3,'Tool interface'!$C$18=2),'CBA - BIM level 2'!U29,IF(AND('Tool interface'!$C$19=3,'Tool interface'!$C$18=3),'CBA - BIM level 2'!T29,IF(AND('Tool interface'!$C$19=3,'Tool interface'!$C$18=4),'CBA - BIM level 2'!S29,IF(AND('Tool interface'!$C$19=3,'Tool interface'!$C$18=5),R29,IF(AND('Tool interface'!$C$19=3,'Tool interface'!$C$18&gt;=6),M29,IF(AND('Tool interface'!$C$19=2,'Tool interface'!$C$18=1),'CBA - BIM level 2'!W29,IF(AND('Tool interface'!$C$19=2,'Tool interface'!$C$18=2),'CBA - BIM level 2'!V29,IF(AND('Tool interface'!$C$19=2,'Tool interface'!$C$18=3),'CBA - BIM level 2'!U29,IF(AND('Tool interface'!$C$19=2,'Tool interface'!$C$18=4),'CBA - BIM level 2'!T29,IF(AND('Tool interface'!$C$19=2,'Tool interface'!$C$18=5),'CBA - BIM level 2'!S29,IF(AND('Tool interface'!$C$19=2,'Tool interface'!$C$18=6),R29,IF(AND('Tool interface'!$C$19=2,'Tool interface'!$C$18&gt;=7),N29,IF(AND('Tool interface'!$C$19=1,'Tool interface'!$C$18=1),'CBA - BIM level 2'!X29,IF(AND('Tool interface'!$C$19=1,'Tool interface'!$C$18=2),'CBA - BIM level 2'!W29,IF(AND('Tool interface'!$C$19=1,'Tool interface'!$C$18=3),'CBA - BIM level 2'!V29,IF(AND('Tool interface'!$C$19=1,'Tool interface'!$C$18=4),'CBA - BIM level 2'!U29,IF(AND('Tool interface'!$C$19=1,'Tool interface'!$C$18=5),'CBA - BIM level 2'!T29,IF(AND('Tool interface'!$C$19=1,'Tool interface'!$C$18=6),S29,IF(AND('Tool interface'!$C$19=1,'Tool interface'!$C$18=7),R29,IF(AND('Tool interface'!$C$19=1,'Tool interface'!$C$18&gt;=8),O29,))))))))))))))))))))))))))))))</f>
        <v>0</v>
      </c>
      <c r="L30" s="395">
        <f>+IF(AND('Tool interface'!$C$19=5,'Tool interface'!$C$18=1),'CBA - BIM level 2'!U29,IF(AND('Tool interface'!$C$19=5,'Tool interface'!$C$18=2),'CBA - BIM level 2'!T29,IF(AND('Tool interface'!$C$19=5,'Tool interface'!$C$18=3),S29,IF(AND('Tool interface'!$C$19=5,'Tool interface'!$C$18=4),R29,IF(AND('Tool interface'!$C$19=5,'Tool interface'!$C$18&gt;=5),L29,IF(AND('Tool interface'!$C$19=4,'Tool interface'!$C$18=1),'CBA - BIM level 2'!V29,IF(AND('Tool interface'!$C$19=4,'Tool interface'!$C$18=2),'CBA - BIM level 2'!U29,IF(AND('Tool interface'!$C$19=4,'Tool interface'!$C$18=3),'CBA - BIM level 2'!T29,IF(AND('Tool interface'!$C$19=4,'Tool interface'!$C$18=4),S29,IF(AND('Tool interface'!$C$19=4,'Tool interface'!$C$18=5),R29,IF(AND('Tool interface'!$C$19=4,'Tool interface'!$C$18&gt;=6),M29,IF(AND('Tool interface'!$C$19=3,'Tool interface'!$C$18=1),'CBA - BIM level 2'!W29,IF(AND('Tool interface'!$C$19=3,'Tool interface'!$C$18=2),'CBA - BIM level 2'!V29,IF(AND('Tool interface'!$C$19=3,'Tool interface'!$C$18=3),'CBA - BIM level 2'!U29,IF(AND('Tool interface'!$C$19=3,'Tool interface'!$C$18=4),'CBA - BIM level 2'!T29,IF(AND('Tool interface'!$C$19=3,'Tool interface'!$C$18=5),S29,IF(AND('Tool interface'!$C$19=3,'Tool interface'!$C$18=6),R29,IF(AND('Tool interface'!$C$19=3,'Tool interface'!$C$18&gt;=7),N29,IF(AND('Tool interface'!$C$19=2,'Tool interface'!$C$18=1),'CBA - BIM level 2'!X29,IF(AND('Tool interface'!$C$19=2,'Tool interface'!$C$18=2),'CBA - BIM level 2'!W29,IF(AND('Tool interface'!$C$19=2,'Tool interface'!$C$18=3),'CBA - BIM level 2'!V29,IF(AND('Tool interface'!$C$19=2,'Tool interface'!$C$18=4),'CBA - BIM level 2'!U29,IF(AND('Tool interface'!$C$19=2,'Tool interface'!$C$18=5),'CBA - BIM level 2'!T29,IF(AND('Tool interface'!$C$19=2,'Tool interface'!$C$18=6),S29,IF(AND('Tool interface'!$C$19=2,'Tool interface'!$C$18=7),R29,IF(AND('Tool interface'!$C$19=2,'Tool interface'!$C$18&gt;=8),O29,IF(AND('Tool interface'!$C$19=1,'Tool interface'!$C$18=1),'CBA - BIM level 2'!Y29,IF(AND('Tool interface'!$C$19=1,'Tool interface'!$C$18=2),'CBA - BIM level 2'!X29,IF(AND('Tool interface'!$C$19=1,'Tool interface'!$C$18=3),'CBA - BIM level 2'!W29,IF(AND('Tool interface'!$C$19=1,'Tool interface'!$C$18=4),'CBA - BIM level 2'!V29,IF(AND('Tool interface'!$C$19=1,'Tool interface'!$C$18=5),'CBA - BIM level 2'!U29,IF(AND('Tool interface'!$C$19=1,'Tool interface'!$C$18=6),T29,IF(AND('Tool interface'!$C$19=1,'Tool interface'!$C$18=7),S29,IF(AND('Tool interface'!$C$19=1,'Tool interface'!$C$18=8),R29,IF(AND('Tool interface'!$C$19=1,'Tool interface'!$C$18&gt;=9),P29,)))))))))))))))))))))))))))))))))))</f>
        <v>0</v>
      </c>
      <c r="M30" s="395">
        <f>+IF(AND('Tool interface'!$C$19=5,'Tool interface'!$C$18=1),'CBA - BIM level 2'!V29,IF(AND('Tool interface'!$C$19=5,'Tool interface'!$C$18=2),'CBA - BIM level 2'!U29,IF(AND('Tool interface'!$C$19=5,'Tool interface'!$C$18=3),T29,IF(AND('Tool interface'!$C$19=5,'Tool interface'!$C$18=4),S29,IF(AND('Tool interface'!$C$19=5,'Tool interface'!$C$18=5),R29,IF(AND('Tool interface'!$C$19=5,'Tool interface'!$C$18&gt;=6),M29,IF(AND('Tool interface'!$C$19=4,'Tool interface'!$C$18=1),'CBA - BIM level 2'!W29,IF(AND('Tool interface'!$C$19=4,'Tool interface'!$C$18=2),'CBA - BIM level 2'!V29,IF(AND('Tool interface'!$C$19=4,'Tool interface'!$C$18=3),'CBA - BIM level 2'!U29,IF(AND('Tool interface'!$C$19=4,'Tool interface'!$C$18=4),T29,IF(AND('Tool interface'!$C$19=4,'Tool interface'!$C$18=5),S29,IF(AND('Tool interface'!$C$19=4,'Tool interface'!$C$18=6),R29,IF(AND('Tool interface'!$C$19=4,'Tool interface'!$C$18&gt;=7),N29,IF(AND('Tool interface'!$C$19=3,'Tool interface'!$C$18=1),'CBA - BIM level 2'!X29,IF(AND('Tool interface'!$C$19=3,'Tool interface'!$C$18=2),'CBA - BIM level 2'!W29,IF(AND('Tool interface'!$C$19=3,'Tool interface'!$C$18=3),'CBA - BIM level 2'!V29,IF(AND('Tool interface'!$C$19=3,'Tool interface'!$C$18=4),'CBA - BIM level 2'!U29,IF(AND('Tool interface'!$C$19=3,'Tool interface'!$C$18=5),T29,IF(AND('Tool interface'!$C$19=3,'Tool interface'!$C$18=6),S29,IF(AND('Tool interface'!$C$19=3,'Tool interface'!$C$18=7),R29,IF(AND('Tool interface'!$C$19=3,'Tool interface'!$C$18&gt;=8),O29,IF(AND('Tool interface'!$C$19=2,'Tool interface'!$C$18=1),'CBA - BIM level 2'!Y29,IF(AND('Tool interface'!$C$19=2,'Tool interface'!$C$18=2),'CBA - BIM level 2'!X29,IF(AND('Tool interface'!$C$19=2,'Tool interface'!$C$18=3),'CBA - BIM level 2'!W29,IF(AND('Tool interface'!$C$19=2,'Tool interface'!$C$18=4),'CBA - BIM level 2'!V29,IF(AND('Tool interface'!$C$19=2,'Tool interface'!$C$18=5),'CBA - BIM level 2'!U29,IF(AND('Tool interface'!$C$19=2,'Tool interface'!$C$18=6),T29,IF(AND('Tool interface'!$C$19=2,'Tool interface'!$C$18=7),S29,IF(AND('Tool interface'!$C$19=2,'Tool interface'!$C$18=8),R29,IF(AND('Tool interface'!$C$19=2,'Tool interface'!$C$18&gt;=9),P29,IF(AND('Tool interface'!$C$19=1,'Tool interface'!$C$18=1),'CBA - BIM level 2'!Z29,IF(AND('Tool interface'!$C$19=1,'Tool interface'!$C$18=2),'CBA - BIM level 2'!Y29,IF(AND('Tool interface'!$C$19=1,'Tool interface'!$C$18=3),'CBA - BIM level 2'!X29,IF(AND('Tool interface'!$C$19=1,'Tool interface'!$C$18=4),'CBA - BIM level 2'!W29,IF(AND('Tool interface'!$C$19=1,'Tool interface'!$C$18=5),'CBA - BIM level 2'!V29,IF(AND('Tool interface'!$C$19=1,'Tool interface'!$C$18=6),U29,IF(AND('Tool interface'!$C$19=1,'Tool interface'!$C$18=7),T29,IF(AND('Tool interface'!$C$19=1,'Tool interface'!$C$18=8),S29,IF(AND('Tool interface'!$C$19=1,'Tool interface'!$C$18=9),R29,IF(AND('Tool interface'!$C$19=1,'Tool interface'!$C$18&gt;=10),Q29,))))))))))))))))))))))))))))))))))))))))</f>
        <v>0</v>
      </c>
      <c r="N30" s="395">
        <f>+IF(AND('Tool interface'!$C$19=5,'Tool interface'!$C$18=1),'CBA - BIM level 2'!W29,IF(AND('Tool interface'!$C$19=5,'Tool interface'!$C$18=2),'CBA - BIM level 2'!V29,IF(AND('Tool interface'!$C$19=5,'Tool interface'!$C$18=3),U29,IF(AND('Tool interface'!$C$19=5,'Tool interface'!$C$18=4),T29,IF(AND('Tool interface'!$C$19=5,'Tool interface'!$C$18=5),S29,IF(AND('Tool interface'!$C$19=5,'Tool interface'!$C$18=6),R29,IF(AND('Tool interface'!$C$19=5,'Tool interface'!$C$18&gt;=7),N29,IF(AND('Tool interface'!$C$19=4,'Tool interface'!$C$18=1),'CBA - BIM level 2'!X29,IF(AND('Tool interface'!$C$19=4,'Tool interface'!$C$18=2),'CBA - BIM level 2'!W29,IF(AND('Tool interface'!$C$19=4,'Tool interface'!$C$18=3),'CBA - BIM level 2'!V29,IF(AND('Tool interface'!$C$19=4,'Tool interface'!$C$18=4),U29,IF(AND('Tool interface'!$C$19=4,'Tool interface'!$C$18=5),T29,IF(AND('Tool interface'!$C$19=4,'Tool interface'!$C$18=6),S29,IF(AND('Tool interface'!$C$19=4,'Tool interface'!$C$18=7),R29,IF(AND('Tool interface'!$C$19=4,'Tool interface'!$C$18&gt;=8),O29,IF(AND('Tool interface'!$C$19=3,'Tool interface'!$C$18=1),'CBA - BIM level 2'!Y29,IF(AND('Tool interface'!$C$19=3,'Tool interface'!$C$18=2),'CBA - BIM level 2'!X29,IF(AND('Tool interface'!$C$19=3,'Tool interface'!$C$18=3),'CBA - BIM level 2'!W29,IF(AND('Tool interface'!$C$19=3,'Tool interface'!$C$18=4),'CBA - BIM level 2'!V29,IF(AND('Tool interface'!$C$19=3,'Tool interface'!$C$18=5),U29,IF(AND('Tool interface'!$C$19=3,'Tool interface'!$C$18=6),T29,IF(AND('Tool interface'!$C$19=3,'Tool interface'!$C$18=7),S29,IF(AND('Tool interface'!$C$19=3,'Tool interface'!$C$18=8),R29,IF(AND('Tool interface'!$C$19=3,'Tool interface'!$C$18&gt;=9),P29,IF(AND('Tool interface'!$C$19=2,'Tool interface'!$C$18=1),'CBA - BIM level 2'!Z29,IF(AND('Tool interface'!$C$19=2,'Tool interface'!$C$18=2),'CBA - BIM level 2'!Y29,IF(AND('Tool interface'!$C$19=2,'Tool interface'!$C$18=3),'CBA - BIM level 2'!X29,IF(AND('Tool interface'!$C$19=2,'Tool interface'!$C$18=4),'CBA - BIM level 2'!W29,IF(AND('Tool interface'!$C$19=2,'Tool interface'!$C$18=5),'CBA - BIM level 2'!V29,IF(AND('Tool interface'!$C$19=2,'Tool interface'!$C$18=6),U29,IF(AND('Tool interface'!$C$19=2,'Tool interface'!$C$18=7),T29,IF(AND('Tool interface'!$C$19=2,'Tool interface'!$C$18=8),S29,IF(AND('Tool interface'!$C$19=2,'Tool interface'!$C$18=9),R29,IF(AND('Tool interface'!$C$19=2,'Tool interface'!$C$18&gt;=10),Q29,IF(AND('Tool interface'!$C$19=1,'Tool interface'!$C$18=1),'CBA - BIM level 2'!AA29,IF(AND('Tool interface'!$C$19=1,'Tool interface'!$C$18=2),'CBA - BIM level 2'!Z29,IF(AND('Tool interface'!$C$19=1,'Tool interface'!$C$18=3),'CBA - BIM level 2'!Y29,IF(AND('Tool interface'!$C$19=1,'Tool interface'!$C$18=4),'CBA - BIM level 2'!X29,IF(AND('Tool interface'!$C$19=1,'Tool interface'!$C$18=5),'CBA - BIM level 2'!W29,IF(AND('Tool interface'!$C$19=1,'Tool interface'!$C$18=6),V29,IF(AND('Tool interface'!$C$19=1,'Tool interface'!$C$18=7),U29,IF(AND('Tool interface'!$C$19=1,'Tool interface'!$C$18=8),T29,IF(AND('Tool interface'!$C$19=1,'Tool interface'!$C$18=9),S29,IF(AND('Tool interface'!$C$19=1,'Tool interface'!$C$18=10),R29,))))))))))))))))))))))))))))))))))))))))))))</f>
        <v>0</v>
      </c>
      <c r="O30" s="395">
        <f>+IF(AND('Tool interface'!$C$19=5,'Tool interface'!$C$18=1),'CBA - BIM level 2'!X29,IF(AND('Tool interface'!$C$19=5,'Tool interface'!$C$18=2),'CBA - BIM level 2'!W29,IF(AND('Tool interface'!$C$19=5,'Tool interface'!$C$18=3),V29,IF(AND('Tool interface'!$C$19=5,'Tool interface'!$C$18=4),U29,IF(AND('Tool interface'!$C$19=5,'Tool interface'!$C$18=5),T29,IF(AND('Tool interface'!$C$19=5,'Tool interface'!$C$18=6),S29,IF(AND('Tool interface'!$C$19=5,'Tool interface'!$C$18=7),R29,IF(AND('Tool interface'!$C$19=5,'Tool interface'!$C$18&gt;=8),O29,IF(AND('Tool interface'!$C$19=4,'Tool interface'!$C$18=1),'CBA - BIM level 2'!Y29,IF(AND('Tool interface'!$C$19=4,'Tool interface'!$C$18=2),'CBA - BIM level 2'!X29,IF(AND('Tool interface'!$C$19=4,'Tool interface'!$C$18=3),'CBA - BIM level 2'!W29,IF(AND('Tool interface'!$C$19=4,'Tool interface'!$C$18=4),V29,IF(AND('Tool interface'!$C$19=4,'Tool interface'!$C$18=5),U29,IF(AND('Tool interface'!$C$19=4,'Tool interface'!$C$18=6),T29,IF(AND('Tool interface'!$C$19=4,'Tool interface'!$C$18=7),S29,IF(AND('Tool interface'!$C$19=4,'Tool interface'!$C$18=8),R29,IF(AND('Tool interface'!$C$19=4,'Tool interface'!$C$18&gt;=9),P29,IF(AND('Tool interface'!$C$19=3,'Tool interface'!$C$18=1),'CBA - BIM level 2'!Z29,IF(AND('Tool interface'!$C$19=3,'Tool interface'!$C$18=2),'CBA - BIM level 2'!Y29,IF(AND('Tool interface'!$C$19=3,'Tool interface'!$C$18=3),'CBA - BIM level 2'!X29,IF(AND('Tool interface'!$C$19=3,'Tool interface'!$C$18=4),'CBA - BIM level 2'!W29,IF(AND('Tool interface'!$C$19=3,'Tool interface'!$C$18=5),V29,IF(AND('Tool interface'!$C$19=3,'Tool interface'!$C$18=6),U29,IF(AND('Tool interface'!$C$19=3,'Tool interface'!$C$18=7),T29,IF(AND('Tool interface'!$C$19=3,'Tool interface'!$C$18=8),S29,IF(AND('Tool interface'!$C$19=3,'Tool interface'!$C$18=9),R29,IF(AND('Tool interface'!$C$19=3,'Tool interface'!$C$18=10),Q29,IF(AND('Tool interface'!$C$19=2,'Tool interface'!$C$18=1),'CBA - BIM level 2'!AA29,IF(AND('Tool interface'!$C$19=2,'Tool interface'!$C$18=2),'CBA - BIM level 2'!Z29,IF(AND('Tool interface'!$C$19=2,'Tool interface'!$C$18=3),'CBA - BIM level 2'!Y29,IF(AND('Tool interface'!$C$19=2,'Tool interface'!$C$18=4),'CBA - BIM level 2'!X29,IF(AND('Tool interface'!$C$19=2,'Tool interface'!$C$18=5),'CBA - BIM level 2'!W29,IF(AND('Tool interface'!$C$19=2,'Tool interface'!$C$18=6),V29,IF(AND('Tool interface'!$C$19=2,'Tool interface'!$C$18=7),U29,IF(AND('Tool interface'!$C$19=2,'Tool interface'!$C$18=8),T29,IF(AND('Tool interface'!$C$19=2,'Tool interface'!$C$18=9),S29,IF(AND('Tool interface'!$C$19=2,'Tool interface'!$C$18=10),R29,IF(AND('Tool interface'!$C$19=1,'Tool interface'!$C$18=1),'CBA - BIM level 2'!AB29,IF(AND('Tool interface'!$C$19=1,'Tool interface'!$C$18=2),'CBA - BIM level 2'!AA29,IF(AND('Tool interface'!$C$19=1,'Tool interface'!$C$18=3),'CBA - BIM level 2'!Z29,IF(AND('Tool interface'!$C$19=1,'Tool interface'!$C$18=4),'CBA - BIM level 2'!Y29,IF(AND('Tool interface'!$C$19=1,'Tool interface'!$C$18=5),'CBA - BIM level 2'!X29,IF(AND('Tool interface'!$C$19=1,'Tool interface'!$C$18=6),W29,IF(AND('Tool interface'!$C$19=1,'Tool interface'!$C$18=7),V29,IF(AND('Tool interface'!$C$19=1,'Tool interface'!$C$18=8),U29,IF(AND('Tool interface'!$C$19=1,'Tool interface'!$C$18=9),T29,IF(AND('Tool interface'!$C$19=1,'Tool interface'!$C$18=10),S29,)))))))))))))))))))))))))))))))))))))))))))))))</f>
        <v>0</v>
      </c>
      <c r="P30" s="395">
        <f>+IF(AND('Tool interface'!$C$19=5,'Tool interface'!$C$18=1),'CBA - BIM level 2'!Y29,IF(AND('Tool interface'!$C$19=5,'Tool interface'!$C$18=2),'CBA - BIM level 2'!X29,IF(AND('Tool interface'!$C$19=5,'Tool interface'!$C$18=3),W29,IF(AND('Tool interface'!$C$19=5,'Tool interface'!$C$18=4),V29,IF(AND('Tool interface'!$C$19=5,'Tool interface'!$C$18=5),U29,IF(AND('Tool interface'!$C$19=5,'Tool interface'!$C$18=6),T29,IF(AND('Tool interface'!$C$19=5,'Tool interface'!$C$18=7),S29,IF(AND('Tool interface'!$C$19=5,'Tool interface'!$C$18=8),R29,IF(AND('Tool interface'!$C$19=5,'Tool interface'!$C$18&gt;=9),P29,IF(AND('Tool interface'!$C$19=4,'Tool interface'!$C$18=1),'CBA - BIM level 2'!Z29,IF(AND('Tool interface'!$C$19=4,'Tool interface'!$C$18=2),'CBA - BIM level 2'!Y29,IF(AND('Tool interface'!$C$19=4,'Tool interface'!$C$18=3),'CBA - BIM level 2'!X29,IF(AND('Tool interface'!$C$19=4,'Tool interface'!$C$18=4),W29,IF(AND('Tool interface'!$C$19=4,'Tool interface'!$C$18=5),V29,IF(AND('Tool interface'!$C$19=4,'Tool interface'!$C$18=6),U29,IF(AND('Tool interface'!$C$19=4,'Tool interface'!$C$18=7),T29,IF(AND('Tool interface'!$C$19=4,'Tool interface'!$C$18=8),S29,IF(AND('Tool interface'!$C$19=4,'Tool interface'!$C$18=9),R29,IF(AND('Tool interface'!$C$19=4,'Tool interface'!$C$18=10),Q29,IF(AND('Tool interface'!$C$19=3,'Tool interface'!$C$18=1),'CBA - BIM level 2'!AA29,IF(AND('Tool interface'!$C$19=3,'Tool interface'!$C$18=2),'CBA - BIM level 2'!Z29,IF(AND('Tool interface'!$C$19=3,'Tool interface'!$C$18=3),'CBA - BIM level 2'!Y29,IF(AND('Tool interface'!$C$19=3,'Tool interface'!$C$18=4),'CBA - BIM level 2'!X29,IF(AND('Tool interface'!$C$19=3,'Tool interface'!$C$18=5),W29,IF(AND('Tool interface'!$C$19=3,'Tool interface'!$C$18=6),V29,IF(AND('Tool interface'!$C$19=3,'Tool interface'!$C$18=7),U29,IF(AND('Tool interface'!$C$19=3,'Tool interface'!$C$18=8),T29,IF(AND('Tool interface'!$C$19=3,'Tool interface'!$C$18=9),S29,IF(AND('Tool interface'!$C$19=3,'Tool interface'!$C$18=10),R29,IF(AND('Tool interface'!$C$19=2,'Tool interface'!$C$18=1),'CBA - BIM level 2'!AB29,IF(AND('Tool interface'!$C$19=2,'Tool interface'!$C$18=2),'CBA - BIM level 2'!AA29,IF(AND('Tool interface'!$C$19=2,'Tool interface'!$C$18=3),'CBA - BIM level 2'!Z29,IF(AND('Tool interface'!$C$19=2,'Tool interface'!$C$18=4),'CBA - BIM level 2'!Y29,IF(AND('Tool interface'!$C$19=2,'Tool interface'!$C$18=5),'CBA - BIM level 2'!X29,IF(AND('Tool interface'!$C$19=2,'Tool interface'!$C$18=6),W29,IF(AND('Tool interface'!$C$19=2,'Tool interface'!$C$18=7),V29,IF(AND('Tool interface'!$C$19=2,'Tool interface'!$C$18=8),U29,IF(AND('Tool interface'!$C$19=2,'Tool interface'!$C$18=9),T29,IF(AND('Tool interface'!$C$19=2,'Tool interface'!$C$18=10),S29,IF(AND('Tool interface'!$C$19=1,'Tool interface'!$C$18=1),'CBA - BIM level 2'!AC29,IF(AND('Tool interface'!$C$19=1,'Tool interface'!$C$18=2),'CBA - BIM level 2'!AB29,IF(AND('Tool interface'!$C$19=1,'Tool interface'!$C$18=3),'CBA - BIM level 2'!AA29,IF(AND('Tool interface'!$C$19=1,'Tool interface'!$C$18=4),'CBA - BIM level 2'!Z29,IF(AND('Tool interface'!$C$19=1,'Tool interface'!$C$18=5),'CBA - BIM level 2'!Y29,IF(AND('Tool interface'!$C$19=1,'Tool interface'!$C$18=6),X29,IF(AND('Tool interface'!$C$19=1,'Tool interface'!$C$18=7),W29,IF(AND('Tool interface'!$C$19=1,'Tool interface'!$C$18=8),V29,IF(AND('Tool interface'!$C$19=1,'Tool interface'!$C$18=9),U29,IF(AND('Tool interface'!$C$19=1,'Tool interface'!$C$18=10),T29,)))))))))))))))))))))))))))))))))))))))))))))))))</f>
        <v>0</v>
      </c>
      <c r="Q30" s="395">
        <f>+IF(AND('Tool interface'!$C$19=5,'Tool interface'!$C$18=1),'CBA - BIM level 2'!Z29,IF(AND('Tool interface'!$C$19=5,'Tool interface'!$C$18=2),'CBA - BIM level 2'!Y29,IF(AND('Tool interface'!$C$19=5,'Tool interface'!$C$18=3),X29,IF(AND('Tool interface'!$C$19=5,'Tool interface'!$C$18=4),W29,IF(AND('Tool interface'!$C$19=5,'Tool interface'!$C$18=5),V29,IF(AND('Tool interface'!$C$19=5,'Tool interface'!$C$18=6),U29,IF(AND('Tool interface'!$C$19=5,'Tool interface'!$C$18=7),T29,IF(AND('Tool interface'!$C$19=5,'Tool interface'!$C$18=8),S29,IF(AND('Tool interface'!$C$19=5,'Tool interface'!$C$18=9),R29,IF(AND('Tool interface'!$C$19=5,'Tool interface'!$C$18=10),Q29,IF(AND('Tool interface'!$C$19=4,'Tool interface'!$C$18=1),'CBA - BIM level 2'!AA29,IF(AND('Tool interface'!$C$19=4,'Tool interface'!$C$18=2),'CBA - BIM level 2'!Z29,IF(AND('Tool interface'!$C$19=4,'Tool interface'!$C$18=3),'CBA - BIM level 2'!Y29,IF(AND('Tool interface'!$C$19=4,'Tool interface'!$C$18=4),X29,IF(AND('Tool interface'!$C$19=4,'Tool interface'!$C$18=5),W29,IF(AND('Tool interface'!$C$19=4,'Tool interface'!$C$18=6),V29,IF(AND('Tool interface'!$C$19=4,'Tool interface'!$C$18=7),U29,IF(AND('Tool interface'!$C$19=4,'Tool interface'!$C$18=8),T29,IF(AND('Tool interface'!$C$19=4,'Tool interface'!$C$18=9),S29,IF(AND('Tool interface'!$C$19=4,'Tool interface'!$C$18=10),R29,IF(AND('Tool interface'!$C$19=3,'Tool interface'!$C$18=1),'CBA - BIM level 2'!AB29,IF(AND('Tool interface'!$C$19=3,'Tool interface'!$C$18=2),'CBA - BIM level 2'!AA29,IF(AND('Tool interface'!$C$19=3,'Tool interface'!$C$18=3),'CBA - BIM level 2'!Z29,IF(AND('Tool interface'!$C$19=3,'Tool interface'!$C$18=4),'CBA - BIM level 2'!Y29,IF(AND('Tool interface'!$C$19=3,'Tool interface'!$C$18=5),X29,IF(AND('Tool interface'!$C$19=3,'Tool interface'!$C$18=6),W29,IF(AND('Tool interface'!$C$19=3,'Tool interface'!$C$18=7),V29,IF(AND('Tool interface'!$C$19=3,'Tool interface'!$C$18=8),U29,IF(AND('Tool interface'!$C$19=3,'Tool interface'!$C$18=9),T29,IF(AND('Tool interface'!$C$19=3,'Tool interface'!$C$18=10),S29,IF(AND('Tool interface'!$C$19=2,'Tool interface'!$C$18=1),'CBA - BIM level 2'!AC29,IF(AND('Tool interface'!$C$19=2,'Tool interface'!$C$18=2),'CBA - BIM level 2'!AB29,IF(AND('Tool interface'!$C$19=2,'Tool interface'!$C$18=3),'CBA - BIM level 2'!AA29,IF(AND('Tool interface'!$C$19=2,'Tool interface'!$C$18=4),'CBA - BIM level 2'!Z29,IF(AND('Tool interface'!$C$19=2,'Tool interface'!$C$18=5),'CBA - BIM level 2'!Y29,IF(AND('Tool interface'!$C$19=2,'Tool interface'!$C$18=6),X29,IF(AND('Tool interface'!$C$19=2,'Tool interface'!$C$18=7),W29,IF(AND('Tool interface'!$C$19=2,'Tool interface'!$C$18=8),V29,IF(AND('Tool interface'!$C$19=2,'Tool interface'!$C$18=9),U29,IF(AND('Tool interface'!$C$19=2,'Tool interface'!$C$18=10),T29,IF(AND('Tool interface'!$C$19=1,'Tool interface'!$C$18=1),'CBA - BIM level 2'!AD29,IF(AND('Tool interface'!$C$19=1,'Tool interface'!$C$18=2),'CBA - BIM level 2'!AC29,IF(AND('Tool interface'!$C$19=1,'Tool interface'!$C$18=3),'CBA - BIM level 2'!AB29,IF(AND('Tool interface'!$C$19=1,'Tool interface'!$C$18=4),'CBA - BIM level 2'!AA29,IF(AND('Tool interface'!$C$19=1,'Tool interface'!$C$18=5),'CBA - BIM level 2'!Z29,IF(AND('Tool interface'!$C$19=1,'Tool interface'!$C$18=6),Y29,IF(AND('Tool interface'!$C$19=1,'Tool interface'!$C$18=7),X29,IF(AND('Tool interface'!$C$19=1,'Tool interface'!$C$18=8),W29,IF(AND('Tool interface'!$C$19=1,'Tool interface'!$C$18=9),V29,IF(AND('Tool interface'!$C$19=1,'Tool interface'!$C$18=10),U29,))))))))))))))))))))))))))))))))))))))))))))))))))</f>
        <v>0</v>
      </c>
      <c r="R30" s="395">
        <f>+IF(AND('Tool interface'!$C$19=5,'Tool interface'!$C$18=1),'CBA - BIM level 2'!AA28,IF(AND('Tool interface'!$C$19=5,'Tool interface'!$C$18=2),'CBA - BIM level 2'!Z28,IF(AND('Tool interface'!$C$19=5,'Tool interface'!$C$18=3),Y28,IF(AND('Tool interface'!$C$19=5,'Tool interface'!$C$18=4),X28,IF(AND('Tool interface'!$C$19=5,'Tool interface'!$C$18=5),W28,IF(AND('Tool interface'!$C$19=5,'Tool interface'!$C$18=6),V28,IF(AND('Tool interface'!$C$19=5,'Tool interface'!$C$18=7),U28,IF(AND('Tool interface'!$C$19=5,'Tool interface'!$C$18=8),T28,IF(AND('Tool interface'!$C$19=5,'Tool interface'!$C$18=9),S28,IF(AND('Tool interface'!$C$19=5,'Tool interface'!$C$18=10),R28,IF(AND('Tool interface'!$C$19=4,'Tool interface'!$C$18=1),'CBA - BIM level 2'!AB28,IF(AND('Tool interface'!$C$19=4,'Tool interface'!$C$18=2),'CBA - BIM level 2'!AA28,IF(AND('Tool interface'!$C$19=4,'Tool interface'!$C$18=3),'CBA - BIM level 2'!Z28,IF(AND('Tool interface'!$C$19=4,'Tool interface'!$C$18=4),Y28,IF(AND('Tool interface'!$C$19=4,'Tool interface'!$C$18=5),X28,IF(AND('Tool interface'!$C$19=4,'Tool interface'!$C$18=6),W28,IF(AND('Tool interface'!$C$19=4,'Tool interface'!$C$18=7),V28,IF(AND('Tool interface'!$C$19=4,'Tool interface'!$C$18=8),U28,IF(AND('Tool interface'!$C$19=4,'Tool interface'!$C$18=9),T28,IF(AND('Tool interface'!$C$19=4,'Tool interface'!$C$18=10),S28,IF(AND('Tool interface'!$C$19=3,'Tool interface'!$C$18=1),'CBA - BIM level 2'!AC28,IF(AND('Tool interface'!$C$19=3,'Tool interface'!$C$18=2),'CBA - BIM level 2'!AB28,IF(AND('Tool interface'!$C$19=3,'Tool interface'!$C$18=3),'CBA - BIM level 2'!AA28,IF(AND('Tool interface'!$C$19=3,'Tool interface'!$C$18=4),'CBA - BIM level 2'!Z28,IF(AND('Tool interface'!$C$19=3,'Tool interface'!$C$18=5),Y28,IF(AND('Tool interface'!$C$19=3,'Tool interface'!$C$18=6),X28,IF(AND('Tool interface'!$C$19=3,'Tool interface'!$C$18=7),W28,IF(AND('Tool interface'!$C$19=3,'Tool interface'!$C$18=8),V28,IF(AND('Tool interface'!$C$19=3,'Tool interface'!$C$18=9),U28,IF(AND('Tool interface'!$C$19=3,'Tool interface'!$C$18=10),T28,IF(AND('Tool interface'!$C$19=2,'Tool interface'!$C$18=1),'CBA - BIM level 2'!AD28,IF(AND('Tool interface'!$C$19=2,'Tool interface'!$C$18=2),'CBA - BIM level 2'!AC28,IF(AND('Tool interface'!$C$19=2,'Tool interface'!$C$18=3),'CBA - BIM level 2'!AB28,IF(AND('Tool interface'!$C$19=2,'Tool interface'!$C$18=4),'CBA - BIM level 2'!AA28,IF(AND('Tool interface'!$C$19=2,'Tool interface'!$C$18=5),'CBA - BIM level 2'!Z28,IF(AND('Tool interface'!$C$19=2,'Tool interface'!$C$18=6),Y28,IF(AND('Tool interface'!$C$19=2,'Tool interface'!$C$18=7),X28,IF(AND('Tool interface'!$C$19=2,'Tool interface'!$C$18=8),W28,IF(AND('Tool interface'!$C$19=2,'Tool interface'!$C$18=9),V28,IF(AND('Tool interface'!$C$19=2,'Tool interface'!$C$18=10),U28,IF(AND('Tool interface'!$C$19=1,'Tool interface'!$C$18=1),'CBA - BIM level 2'!AE28,IF(AND('Tool interface'!$C$19=1,'Tool interface'!$C$18=2),'CBA - BIM level 2'!AD28,IF(AND('Tool interface'!$C$19=1,'Tool interface'!$C$18=3),'CBA - BIM level 2'!AC28,IF(AND('Tool interface'!$C$19=1,'Tool interface'!$C$18=4),'CBA - BIM level 2'!AB28,IF(AND('Tool interface'!$C$19=1,'Tool interface'!$C$18=5),'CBA - BIM level 2'!AA28,IF(AND('Tool interface'!$C$19=1,'Tool interface'!$C$18=6),Z28,IF(AND('Tool interface'!$C$19=1,'Tool interface'!$C$18=7),Y28,IF(AND('Tool interface'!$C$19=1,'Tool interface'!$C$18=8),X28,IF(AND('Tool interface'!$C$19=1,'Tool interface'!$C$18=9),W28,IF(AND('Tool interface'!$C$19=1,'Tool interface'!$C$18=10),V28,))))))))))))))))))))))))))))))))))))))))))))))))))</f>
        <v>0</v>
      </c>
      <c r="S30" s="395">
        <f>+IF(AND('Tool interface'!$C$19=5,'Tool interface'!$C$18=1),'CBA - BIM level 2'!AB29,IF(AND('Tool interface'!$C$19=5,'Tool interface'!$C$18=2),'CBA - BIM level 2'!AA29,IF(AND('Tool interface'!$C$19=5,'Tool interface'!$C$18=3),Z29,IF(AND('Tool interface'!$C$19=5,'Tool interface'!$C$18=4),Y29,IF(AND('Tool interface'!$C$19=5,'Tool interface'!$C$18=5),X29,IF(AND('Tool interface'!$C$19=5,'Tool interface'!$C$18=6),W29,IF(AND('Tool interface'!$C$19=5,'Tool interface'!$C$18=7),V29,IF(AND('Tool interface'!$C$19=5,'Tool interface'!$C$18=8),U29,IF(AND('Tool interface'!$C$19=5,'Tool interface'!$C$18=9),T29,IF(AND('Tool interface'!$C$19=5,'Tool interface'!$C$18=10),S29,IF(AND('Tool interface'!$C$19=4,'Tool interface'!$C$18=1),'CBA - BIM level 2'!AC29,IF(AND('Tool interface'!$C$19=4,'Tool interface'!$C$18=2),'CBA - BIM level 2'!AB29,IF(AND('Tool interface'!$C$19=4,'Tool interface'!$C$18=3),'CBA - BIM level 2'!AA29,IF(AND('Tool interface'!$C$19=4,'Tool interface'!$C$18=4),Z29,IF(AND('Tool interface'!$C$19=4,'Tool interface'!$C$18=5),Y29,IF(AND('Tool interface'!$C$19=4,'Tool interface'!$C$18=6),X29,IF(AND('Tool interface'!$C$19=4,'Tool interface'!$C$18=7),W29,IF(AND('Tool interface'!$C$19=4,'Tool interface'!$C$18=8),V29,IF(AND('Tool interface'!$C$19=4,'Tool interface'!$C$18=9),U29,IF(AND('Tool interface'!$C$19=4,'Tool interface'!$C$18=10),T29,IF(AND('Tool interface'!$C$19=3,'Tool interface'!$C$18=1),'CBA - BIM level 2'!AD29,IF(AND('Tool interface'!$C$19=3,'Tool interface'!$C$18=2),'CBA - BIM level 2'!AC29,IF(AND('Tool interface'!$C$19=3,'Tool interface'!$C$18=3),'CBA - BIM level 2'!AB29,IF(AND('Tool interface'!$C$19=3,'Tool interface'!$C$18=4),'CBA - BIM level 2'!AA29,IF(AND('Tool interface'!$C$19=3,'Tool interface'!$C$18=5),Z29,IF(AND('Tool interface'!$C$19=3,'Tool interface'!$C$18=6),Y29,IF(AND('Tool interface'!$C$19=3,'Tool interface'!$C$18=7),X29,IF(AND('Tool interface'!$C$19=3,'Tool interface'!$C$18=8),W29,IF(AND('Tool interface'!$C$19=3,'Tool interface'!$C$18=9),V29,IF(AND('Tool interface'!$C$19=3,'Tool interface'!$C$18=10),U29,IF(AND('Tool interface'!$C$19=2,'Tool interface'!$C$18=1),'CBA - BIM level 2'!AE29,IF(AND('Tool interface'!$C$19=2,'Tool interface'!$C$18=2),'CBA - BIM level 2'!AD29,IF(AND('Tool interface'!$C$19=2,'Tool interface'!$C$18=3),'CBA - BIM level 2'!AC29,IF(AND('Tool interface'!$C$19=2,'Tool interface'!$C$18=4),'CBA - BIM level 2'!AB29,IF(AND('Tool interface'!$C$19=2,'Tool interface'!$C$18=5),'CBA - BIM level 2'!AA29,IF(AND('Tool interface'!$C$19=2,'Tool interface'!$C$18=6),Z29,IF(AND('Tool interface'!$C$19=2,'Tool interface'!$C$18=7),Y29,IF(AND('Tool interface'!$C$19=2,'Tool interface'!$C$18=8),X29,IF(AND('Tool interface'!$C$19=2,'Tool interface'!$C$18=9),W29,IF(AND('Tool interface'!$C$19=2,'Tool interface'!$C$18=10),V29,IF(AND('Tool interface'!$C$19=1,'Tool interface'!$C$18=1),'CBA - BIM level 2'!AF29,IF(AND('Tool interface'!$C$19=1,'Tool interface'!$C$18=2),'CBA - BIM level 2'!AE29,IF(AND('Tool interface'!$C$19=1,'Tool interface'!$C$18=3),'CBA - BIM level 2'!AD29,IF(AND('Tool interface'!$C$19=1,'Tool interface'!$C$18=4),'CBA - BIM level 2'!AC29,IF(AND('Tool interface'!$C$19=1,'Tool interface'!$C$18=5),'CBA - BIM level 2'!AB29,IF(AND('Tool interface'!$C$19=1,'Tool interface'!$C$18=6),AA29,IF(AND('Tool interface'!$C$19=1,'Tool interface'!$C$18=7),Z29,IF(AND('Tool interface'!$C$19=1,'Tool interface'!$C$18=8),Y29,IF(AND('Tool interface'!$C$19=1,'Tool interface'!$C$18=9),X29,IF(AND('Tool interface'!$C$19=1,'Tool interface'!$C$18=10),W29,))))))))))))))))))))))))))))))))))))))))))))))))))</f>
        <v>0</v>
      </c>
      <c r="T30" s="395">
        <f>+IF(AND('Tool interface'!$C$19=5,'Tool interface'!$C$18=1),'CBA - BIM level 2'!AC29,IF(AND('Tool interface'!$C$19=5,'Tool interface'!$C$18=2),'CBA - BIM level 2'!AB29,IF(AND('Tool interface'!$C$19=5,'Tool interface'!$C$18=3),AA29,IF(AND('Tool interface'!$C$19=5,'Tool interface'!$C$18=4),Z29,IF(AND('Tool interface'!$C$19=5,'Tool interface'!$C$18=5),Y29,IF(AND('Tool interface'!$C$19=5,'Tool interface'!$C$18=6),X29,IF(AND('Tool interface'!$C$19=5,'Tool interface'!$C$18=7),W29,IF(AND('Tool interface'!$C$19=5,'Tool interface'!$C$18=8),V29,IF(AND('Tool interface'!$C$19=5,'Tool interface'!$C$18=9),U29,IF(AND('Tool interface'!$C$19=5,'Tool interface'!$C$18=10),T29,IF(AND('Tool interface'!$C$19=4,'Tool interface'!$C$18=1),'CBA - BIM level 2'!AD29,IF(AND('Tool interface'!$C$19=4,'Tool interface'!$C$18=2),'CBA - BIM level 2'!AC29,IF(AND('Tool interface'!$C$19=4,'Tool interface'!$C$18=3),'CBA - BIM level 2'!AB29,IF(AND('Tool interface'!$C$19=4,'Tool interface'!$C$18=4),AA29,IF(AND('Tool interface'!$C$19=4,'Tool interface'!$C$18=5),Z29,IF(AND('Tool interface'!$C$19=4,'Tool interface'!$C$18=6),Y29,IF(AND('Tool interface'!$C$19=4,'Tool interface'!$C$18=7),X29,IF(AND('Tool interface'!$C$19=4,'Tool interface'!$C$18=8),W29,IF(AND('Tool interface'!$C$19=4,'Tool interface'!$C$18=9),V29,IF(AND('Tool interface'!$C$19=4,'Tool interface'!$C$18=10),U29,IF(AND('Tool interface'!$C$19=3,'Tool interface'!$C$18=1),'CBA - BIM level 2'!AE29,IF(AND('Tool interface'!$C$19=3,'Tool interface'!$C$18=2),'CBA - BIM level 2'!AD29,IF(AND('Tool interface'!$C$19=3,'Tool interface'!$C$18=3),'CBA - BIM level 2'!AC29,IF(AND('Tool interface'!$C$19=3,'Tool interface'!$C$18=4),'CBA - BIM level 2'!AB29,IF(AND('Tool interface'!$C$19=3,'Tool interface'!$C$18=5),AA29,IF(AND('Tool interface'!$C$19=3,'Tool interface'!$C$18=6),Z29,IF(AND('Tool interface'!$C$19=3,'Tool interface'!$C$18=7),Y29,IF(AND('Tool interface'!$C$19=3,'Tool interface'!$C$18=8),X29,IF(AND('Tool interface'!$C$19=3,'Tool interface'!$C$18=9),W29,IF(AND('Tool interface'!$C$19=3,'Tool interface'!$C$18=10),V29,IF(AND('Tool interface'!$C$19=2,'Tool interface'!$C$18=1),'CBA - BIM level 2'!AF29,IF(AND('Tool interface'!$C$19=2,'Tool interface'!$C$18=2),'CBA - BIM level 2'!AE29,IF(AND('Tool interface'!$C$19=2,'Tool interface'!$C$18=3),'CBA - BIM level 2'!AD29,IF(AND('Tool interface'!$C$19=2,'Tool interface'!$C$18=4),'CBA - BIM level 2'!AC29,IF(AND('Tool interface'!$C$19=2,'Tool interface'!$C$18=5),'CBA - BIM level 2'!AB29,IF(AND('Tool interface'!$C$19=2,'Tool interface'!$C$18=6),AA29,IF(AND('Tool interface'!$C$19=2,'Tool interface'!$C$18=7),Z29,IF(AND('Tool interface'!$C$19=2,'Tool interface'!$C$18=8),Y29,IF(AND('Tool interface'!$C$19=2,'Tool interface'!$C$18=9),X29,IF(AND('Tool interface'!$C$19=2,'Tool interface'!$C$18=10),W29,IF(AND('Tool interface'!$C$19=1,'Tool interface'!$C$18=1),'CBA - BIM level 2'!AG29,IF(AND('Tool interface'!$C$19=1,'Tool interface'!$C$18=2),'CBA - BIM level 2'!AF29,IF(AND('Tool interface'!$C$19=1,'Tool interface'!$C$18=3),'CBA - BIM level 2'!AE29,IF(AND('Tool interface'!$C$19=1,'Tool interface'!$C$18=4),'CBA - BIM level 2'!AD29,IF(AND('Tool interface'!$C$19=1,'Tool interface'!$C$18=5),'CBA - BIM level 2'!AC29,IF(AND('Tool interface'!$C$19=1,'Tool interface'!$C$18=6),AB29,IF(AND('Tool interface'!$C$19=1,'Tool interface'!$C$18=7),AA29,IF(AND('Tool interface'!$C$19=1,'Tool interface'!$C$18=8),Z29,IF(AND('Tool interface'!$C$19=1,'Tool interface'!$C$18=9),Y29,IF(AND('Tool interface'!$C$19=1,'Tool interface'!$C$18=10),X29,))))))))))))))))))))))))))))))))))))))))))))))))))</f>
        <v>0</v>
      </c>
      <c r="U30" s="395">
        <f>+IF(AND('Tool interface'!$C$19=5,'Tool interface'!$C$18=1),'CBA - BIM level 2'!AD29,IF(AND('Tool interface'!$C$19=5,'Tool interface'!$C$18=2),'CBA - BIM level 2'!AC29,IF(AND('Tool interface'!$C$19=5,'Tool interface'!$C$18=3),AB29,IF(AND('Tool interface'!$C$19=5,'Tool interface'!$C$18=4),AA29,IF(AND('Tool interface'!$C$19=5,'Tool interface'!$C$18=5),Z29,IF(AND('Tool interface'!$C$19=5,'Tool interface'!$C$18=6),Y29,IF(AND('Tool interface'!$C$19=5,'Tool interface'!$C$18=7),X29,IF(AND('Tool interface'!$C$19=5,'Tool interface'!$C$18=8),W29,IF(AND('Tool interface'!$C$19=5,'Tool interface'!$C$18=9),V29,IF(AND('Tool interface'!$C$19=5,'Tool interface'!$C$18=10),U29,IF(AND('Tool interface'!$C$19=4,'Tool interface'!$C$18=1),'CBA - BIM level 2'!AE29,IF(AND('Tool interface'!$C$19=4,'Tool interface'!$C$18=2),'CBA - BIM level 2'!AD29,IF(AND('Tool interface'!$C$19=4,'Tool interface'!$C$18=3),'CBA - BIM level 2'!AC29,IF(AND('Tool interface'!$C$19=4,'Tool interface'!$C$18=4),AB29,IF(AND('Tool interface'!$C$19=4,'Tool interface'!$C$18=5),AA29,IF(AND('Tool interface'!$C$19=4,'Tool interface'!$C$18=6),Z29,IF(AND('Tool interface'!$C$19=4,'Tool interface'!$C$18=7),Y29,IF(AND('Tool interface'!$C$19=4,'Tool interface'!$C$18=8),X29,IF(AND('Tool interface'!$C$19=4,'Tool interface'!$C$18=9),W29,IF(AND('Tool interface'!$C$19=4,'Tool interface'!$C$18=10),V29,IF(AND('Tool interface'!$C$19=3,'Tool interface'!$C$18=1),'CBA - BIM level 2'!AF29,IF(AND('Tool interface'!$C$19=3,'Tool interface'!$C$18=2),'CBA - BIM level 2'!AE29,IF(AND('Tool interface'!$C$19=3,'Tool interface'!$C$18=3),'CBA - BIM level 2'!AD29,IF(AND('Tool interface'!$C$19=3,'Tool interface'!$C$18=4),'CBA - BIM level 2'!AC29,IF(AND('Tool interface'!$C$19=3,'Tool interface'!$C$18=5),AB29,IF(AND('Tool interface'!$C$19=3,'Tool interface'!$C$18=6),AA29,IF(AND('Tool interface'!$C$19=3,'Tool interface'!$C$18=7),Z29,IF(AND('Tool interface'!$C$19=3,'Tool interface'!$C$18=8),Y29,IF(AND('Tool interface'!$C$19=3,'Tool interface'!$C$18=9),X29,IF(AND('Tool interface'!$C$19=3,'Tool interface'!$C$18=10),W29,IF(AND('Tool interface'!$C$19=2,'Tool interface'!$C$18=1),'CBA - BIM level 2'!AG29,IF(AND('Tool interface'!$C$19=2,'Tool interface'!$C$18=2),'CBA - BIM level 2'!AF29,IF(AND('Tool interface'!$C$19=2,'Tool interface'!$C$18=3),'CBA - BIM level 2'!AE29,IF(AND('Tool interface'!$C$19=2,'Tool interface'!$C$18=4),'CBA - BIM level 2'!AD29,IF(AND('Tool interface'!$C$19=2,'Tool interface'!$C$18=5),'CBA - BIM level 2'!AC29,IF(AND('Tool interface'!$C$19=2,'Tool interface'!$C$18=6),AB29,IF(AND('Tool interface'!$C$19=2,'Tool interface'!$C$18=7),AA29,IF(AND('Tool interface'!$C$19=2,'Tool interface'!$C$18=8),Z29,IF(AND('Tool interface'!$C$19=2,'Tool interface'!$C$18=9),Y29,IF(AND('Tool interface'!$C$19=2,'Tool interface'!$C$18=10),X29,IF(AND('Tool interface'!$C$19=1,'Tool interface'!$C$18=1),'CBA - BIM level 2'!AH29,IF(AND('Tool interface'!$C$19=1,'Tool interface'!$C$18=2),'CBA - BIM level 2'!AG29,IF(AND('Tool interface'!$C$19=1,'Tool interface'!$C$18=3),'CBA - BIM level 2'!AF29,IF(AND('Tool interface'!$C$19=1,'Tool interface'!$C$18=4),'CBA - BIM level 2'!AE29,IF(AND('Tool interface'!$C$19=1,'Tool interface'!$C$18=5),'CBA - BIM level 2'!AD29,IF(AND('Tool interface'!$C$19=1,'Tool interface'!$C$18=6),AC29,IF(AND('Tool interface'!$C$19=1,'Tool interface'!$C$18=7),AB29,IF(AND('Tool interface'!$C$19=1,'Tool interface'!$C$18=8),AA29,IF(AND('Tool interface'!$C$19=1,'Tool interface'!$C$18=9),Z29,IF(AND('Tool interface'!$C$19=1,'Tool interface'!$C$18=10),Y29,))))))))))))))))))))))))))))))))))))))))))))))))))</f>
        <v>0</v>
      </c>
      <c r="V30" s="395">
        <f>+IF(AND('Tool interface'!$C$19=5,'Tool interface'!$C$18=1),'CBA - BIM level 2'!AE29,IF(AND('Tool interface'!$C$19=5,'Tool interface'!$C$18=2),'CBA - BIM level 2'!AD29,IF(AND('Tool interface'!$C$19=5,'Tool interface'!$C$18=3),AC29,IF(AND('Tool interface'!$C$19=5,'Tool interface'!$C$18=4),AB29,IF(AND('Tool interface'!$C$19=5,'Tool interface'!$C$18=5),AA29,IF(AND('Tool interface'!$C$19=5,'Tool interface'!$C$18=6),Z29,IF(AND('Tool interface'!$C$19=5,'Tool interface'!$C$18=7),Y29,IF(AND('Tool interface'!$C$19=5,'Tool interface'!$C$18=8),X29,IF(AND('Tool interface'!$C$19=5,'Tool interface'!$C$18=9),W29,IF(AND('Tool interface'!$C$19=5,'Tool interface'!$C$18=10),V29,IF(AND('Tool interface'!$C$19=4,'Tool interface'!$C$18=1),'CBA - BIM level 2'!AF29,IF(AND('Tool interface'!$C$19=4,'Tool interface'!$C$18=2),'CBA - BIM level 2'!AE29,IF(AND('Tool interface'!$C$19=4,'Tool interface'!$C$18=3),'CBA - BIM level 2'!AD29,IF(AND('Tool interface'!$C$19=4,'Tool interface'!$C$18=4),AC29,IF(AND('Tool interface'!$C$19=4,'Tool interface'!$C$18=5),AB29,IF(AND('Tool interface'!$C$19=4,'Tool interface'!$C$18=6),AA29,IF(AND('Tool interface'!$C$19=4,'Tool interface'!$C$18=7),Z29,IF(AND('Tool interface'!$C$19=4,'Tool interface'!$C$18=8),Y29,IF(AND('Tool interface'!$C$19=4,'Tool interface'!$C$18=9),X29,IF(AND('Tool interface'!$C$19=4,'Tool interface'!$C$18=10),W29,IF(AND('Tool interface'!$C$19=3,'Tool interface'!$C$18=1),'CBA - BIM level 2'!AG29,IF(AND('Tool interface'!$C$19=3,'Tool interface'!$C$18=2),'CBA - BIM level 2'!AF29,IF(AND('Tool interface'!$C$19=3,'Tool interface'!$C$18=3),'CBA - BIM level 2'!AE29,IF(AND('Tool interface'!$C$19=3,'Tool interface'!$C$18=4),'CBA - BIM level 2'!AD29,IF(AND('Tool interface'!$C$19=3,'Tool interface'!$C$18=5),AC29,IF(AND('Tool interface'!$C$19=3,'Tool interface'!$C$18=6),AB29,IF(AND('Tool interface'!$C$19=3,'Tool interface'!$C$18=7),AA29,IF(AND('Tool interface'!$C$19=3,'Tool interface'!$C$18=8),Z29,IF(AND('Tool interface'!$C$19=3,'Tool interface'!$C$18=9),Y29,IF(AND('Tool interface'!$C$19=3,'Tool interface'!$C$18=10),X29,IF(AND('Tool interface'!$C$19=2,'Tool interface'!$C$18=1),'CBA - BIM level 2'!AH29,IF(AND('Tool interface'!$C$19=2,'Tool interface'!$C$18=2),'CBA - BIM level 2'!AG29,IF(AND('Tool interface'!$C$19=2,'Tool interface'!$C$18=3),'CBA - BIM level 2'!AF29,IF(AND('Tool interface'!$C$19=2,'Tool interface'!$C$18=4),'CBA - BIM level 2'!AE29,IF(AND('Tool interface'!$C$19=2,'Tool interface'!$C$18=5),'CBA - BIM level 2'!AD29,IF(AND('Tool interface'!$C$19=2,'Tool interface'!$C$18=6),AC29,IF(AND('Tool interface'!$C$19=2,'Tool interface'!$C$18=7),AB29,IF(AND('Tool interface'!$C$19=2,'Tool interface'!$C$18=8),AA29,IF(AND('Tool interface'!$C$19=2,'Tool interface'!$C$18=9),Z29,IF(AND('Tool interface'!$C$19=2,'Tool interface'!$C$18=10),Y29,IF(AND('Tool interface'!$C$19=1,'Tool interface'!$C$18=1),'CBA - BIM level 2'!AI29,IF(AND('Tool interface'!$C$19=1,'Tool interface'!$C$18=2),'CBA - BIM level 2'!AH29,IF(AND('Tool interface'!$C$19=1,'Tool interface'!$C$18=3),'CBA - BIM level 2'!AG29,IF(AND('Tool interface'!$C$19=1,'Tool interface'!$C$18=4),'CBA - BIM level 2'!AF29,IF(AND('Tool interface'!$C$19=1,'Tool interface'!$C$18=5),'CBA - BIM level 2'!AE29,IF(AND('Tool interface'!$C$19=1,'Tool interface'!$C$18=6),AD29,IF(AND('Tool interface'!$C$19=1,'Tool interface'!$C$18=7),AC29,IF(AND('Tool interface'!$C$19=1,'Tool interface'!$C$18=8),AB29,IF(AND('Tool interface'!$C$19=1,'Tool interface'!$C$18=9),AA29,IF(AND('Tool interface'!$C$19=1,'Tool interface'!$C$18=10),Z29,))))))))))))))))))))))))))))))))))))))))))))))))))</f>
        <v>0</v>
      </c>
      <c r="W30" s="395">
        <f>+IF(AND('Tool interface'!$C$19=5,'Tool interface'!$C$18=1),'CBA - BIM level 2'!AF29,IF(AND('Tool interface'!$C$19=5,'Tool interface'!$C$18=2),'CBA - BIM level 2'!AE29,IF(AND('Tool interface'!$C$19=5,'Tool interface'!$C$18=3),AD29,IF(AND('Tool interface'!$C$19=5,'Tool interface'!$C$18=4),AC29,IF(AND('Tool interface'!$C$19=5,'Tool interface'!$C$18=5),AB29,IF(AND('Tool interface'!$C$19=5,'Tool interface'!$C$18=6),AA29,IF(AND('Tool interface'!$C$19=5,'Tool interface'!$C$18=7),Z29,IF(AND('Tool interface'!$C$19=5,'Tool interface'!$C$18=8),Y29,IF(AND('Tool interface'!$C$19=5,'Tool interface'!$C$18=9),X29,IF(AND('Tool interface'!$C$19=5,'Tool interface'!$C$18=10),W29,IF(AND('Tool interface'!$C$19=4,'Tool interface'!$C$18=1),'CBA - BIM level 2'!AG29,IF(AND('Tool interface'!$C$19=4,'Tool interface'!$C$18=2),'CBA - BIM level 2'!AF29,IF(AND('Tool interface'!$C$19=4,'Tool interface'!$C$18=3),'CBA - BIM level 2'!AE29,IF(AND('Tool interface'!$C$19=4,'Tool interface'!$C$18=4),AD29,IF(AND('Tool interface'!$C$19=4,'Tool interface'!$C$18=5),AC29,IF(AND('Tool interface'!$C$19=4,'Tool interface'!$C$18=6),AB29,IF(AND('Tool interface'!$C$19=4,'Tool interface'!$C$18=7),AA29,IF(AND('Tool interface'!$C$19=4,'Tool interface'!$C$18=8),Z29,IF(AND('Tool interface'!$C$19=4,'Tool interface'!$C$18=9),Y29,IF(AND('Tool interface'!$C$19=4,'Tool interface'!$C$18=10),X29,IF(AND('Tool interface'!$C$19=3,'Tool interface'!$C$18=1),'CBA - BIM level 2'!AH29,IF(AND('Tool interface'!$C$19=3,'Tool interface'!$C$18=2),'CBA - BIM level 2'!AG29,IF(AND('Tool interface'!$C$19=3,'Tool interface'!$C$18=3),'CBA - BIM level 2'!AF29,IF(AND('Tool interface'!$C$19=3,'Tool interface'!$C$18=4),'CBA - BIM level 2'!AE29,IF(AND('Tool interface'!$C$19=3,'Tool interface'!$C$18=5),AD29,IF(AND('Tool interface'!$C$19=3,'Tool interface'!$C$18=6),AC29,IF(AND('Tool interface'!$C$19=3,'Tool interface'!$C$18=7),AB29,IF(AND('Tool interface'!$C$19=3,'Tool interface'!$C$18=8),AA29,IF(AND('Tool interface'!$C$19=3,'Tool interface'!$C$18=9),Z29,IF(AND('Tool interface'!$C$19=3,'Tool interface'!$C$18=10),Y29,IF(AND('Tool interface'!$C$19=2,'Tool interface'!$C$18=1),'CBA - BIM level 2'!AI29,IF(AND('Tool interface'!$C$19=2,'Tool interface'!$C$18=2),'CBA - BIM level 2'!AH29,IF(AND('Tool interface'!$C$19=2,'Tool interface'!$C$18=3),'CBA - BIM level 2'!AG29,IF(AND('Tool interface'!$C$19=2,'Tool interface'!$C$18=4),'CBA - BIM level 2'!AF29,IF(AND('Tool interface'!$C$19=2,'Tool interface'!$C$18=5),'CBA - BIM level 2'!AE29,IF(AND('Tool interface'!$C$19=2,'Tool interface'!$C$18=6),AD29,IF(AND('Tool interface'!$C$19=2,'Tool interface'!$C$18=7),AC29,IF(AND('Tool interface'!$C$19=2,'Tool interface'!$C$18=8),AB29,IF(AND('Tool interface'!$C$19=2,'Tool interface'!$C$18=9),AA29,IF(AND('Tool interface'!$C$19=2,'Tool interface'!$C$18=10),Z29,IF(AND('Tool interface'!$C$19=1,'Tool interface'!$C$18=1),'CBA - BIM level 2'!AJ29,IF(AND('Tool interface'!$C$19=1,'Tool interface'!$C$18=2),'CBA - BIM level 2'!AI29,IF(AND('Tool interface'!$C$19=1,'Tool interface'!$C$18=3),'CBA - BIM level 2'!AH29,IF(AND('Tool interface'!$C$19=1,'Tool interface'!$C$18=4),'CBA - BIM level 2'!AG29,IF(AND('Tool interface'!$C$19=1,'Tool interface'!$C$18=5),'CBA - BIM level 2'!AF29,IF(AND('Tool interface'!$C$19=1,'Tool interface'!$C$18=6),AE29,IF(AND('Tool interface'!$C$19=1,'Tool interface'!$C$18=7),AD29,IF(AND('Tool interface'!$C$19=1,'Tool interface'!$C$18=8),AC29,IF(AND('Tool interface'!$C$19=1,'Tool interface'!$C$18=9),AB29,IF(AND('Tool interface'!$C$19=1,'Tool interface'!$C$18=10),AA29,))))))))))))))))))))))))))))))))))))))))))))))))))</f>
        <v>0</v>
      </c>
      <c r="X30" s="395">
        <f>+IF(AND('Tool interface'!$C$19=5,'Tool interface'!$C$18=1),'CBA - BIM level 2'!AG29,IF(AND('Tool interface'!$C$19=5,'Tool interface'!$C$18=2),'CBA - BIM level 2'!AF29,IF(AND('Tool interface'!$C$19=5,'Tool interface'!$C$18=3),AE29,IF(AND('Tool interface'!$C$19=5,'Tool interface'!$C$18=4),AD29,IF(AND('Tool interface'!$C$19=5,'Tool interface'!$C$18=5),AC29,IF(AND('Tool interface'!$C$19=5,'Tool interface'!$C$18=6),AB29,IF(AND('Tool interface'!$C$19=5,'Tool interface'!$C$18=7),AA29,IF(AND('Tool interface'!$C$19=5,'Tool interface'!$C$18=8),Z29,IF(AND('Tool interface'!$C$19=5,'Tool interface'!$C$18=9),Y29,IF(AND('Tool interface'!$C$19=5,'Tool interface'!$C$18=10),X29,IF(AND('Tool interface'!$C$19=4,'Tool interface'!$C$18=1),'CBA - BIM level 2'!AH29,IF(AND('Tool interface'!$C$19=4,'Tool interface'!$C$18=2),'CBA - BIM level 2'!AG29,IF(AND('Tool interface'!$C$19=4,'Tool interface'!$C$18=3),'CBA - BIM level 2'!AF29,IF(AND('Tool interface'!$C$19=4,'Tool interface'!$C$18=4),AE29,IF(AND('Tool interface'!$C$19=4,'Tool interface'!$C$18=5),AD29,IF(AND('Tool interface'!$C$19=4,'Tool interface'!$C$18=6),AC29,IF(AND('Tool interface'!$C$19=4,'Tool interface'!$C$18=7),AB29,IF(AND('Tool interface'!$C$19=4,'Tool interface'!$C$18=8),AA29,IF(AND('Tool interface'!$C$19=4,'Tool interface'!$C$18=9),Z29,IF(AND('Tool interface'!$C$19=4,'Tool interface'!$C$18=10),Y29,IF(AND('Tool interface'!$C$19=3,'Tool interface'!$C$18=1),'CBA - BIM level 2'!AI29,IF(AND('Tool interface'!$C$19=3,'Tool interface'!$C$18=2),'CBA - BIM level 2'!AH29,IF(AND('Tool interface'!$C$19=3,'Tool interface'!$C$18=3),'CBA - BIM level 2'!AG29,IF(AND('Tool interface'!$C$19=3,'Tool interface'!$C$18=4),'CBA - BIM level 2'!AF29,IF(AND('Tool interface'!$C$19=3,'Tool interface'!$C$18=5),AE29,IF(AND('Tool interface'!$C$19=3,'Tool interface'!$C$18=6),AD29,IF(AND('Tool interface'!$C$19=3,'Tool interface'!$C$18=7),AC29,IF(AND('Tool interface'!$C$19=3,'Tool interface'!$C$18=8),AB29,IF(AND('Tool interface'!$C$19=3,'Tool interface'!$C$18=9),AA29,IF(AND('Tool interface'!$C$19=3,'Tool interface'!$C$18=10),Z29,IF(AND('Tool interface'!$C$19=2,'Tool interface'!$C$18=1),'CBA - BIM level 2'!AJ29,IF(AND('Tool interface'!$C$19=2,'Tool interface'!$C$18=2),'CBA - BIM level 2'!AI29,IF(AND('Tool interface'!$C$19=2,'Tool interface'!$C$18=3),'CBA - BIM level 2'!AH29,IF(AND('Tool interface'!$C$19=2,'Tool interface'!$C$18=4),'CBA - BIM level 2'!AG29,IF(AND('Tool interface'!$C$19=2,'Tool interface'!$C$18=5),'CBA - BIM level 2'!AF29,IF(AND('Tool interface'!$C$19=2,'Tool interface'!$C$18=6),AE29,IF(AND('Tool interface'!$C$19=2,'Tool interface'!$C$18=7),AD29,IF(AND('Tool interface'!$C$19=2,'Tool interface'!$C$18=8),AC29,IF(AND('Tool interface'!$C$19=2,'Tool interface'!$C$18=9),AB29,IF(AND('Tool interface'!$C$19=2,'Tool interface'!$C$18=10),AA29,IF(AND('Tool interface'!$C$19=1,'Tool interface'!$C$18=1),'CBA - BIM level 2'!AK29,IF(AND('Tool interface'!$C$19=1,'Tool interface'!$C$18=2),'CBA - BIM level 2'!AJ29,IF(AND('Tool interface'!$C$19=1,'Tool interface'!$C$18=3),'CBA - BIM level 2'!AI29,IF(AND('Tool interface'!$C$19=1,'Tool interface'!$C$18=4),'CBA - BIM level 2'!AH29,IF(AND('Tool interface'!$C$19=1,'Tool interface'!$C$18=5),'CBA - BIM level 2'!AG29,IF(AND('Tool interface'!$C$19=1,'Tool interface'!$C$18=6),AF29,IF(AND('Tool interface'!$C$19=1,'Tool interface'!$C$18=7),AE29,IF(AND('Tool interface'!$C$19=1,'Tool interface'!$C$18=8),AD29,IF(AND('Tool interface'!$C$19=1,'Tool interface'!$C$18=9),AC29,IF(AND('Tool interface'!$C$19=1,'Tool interface'!$C$18=10),AB29,))))))))))))))))))))))))))))))))))))))))))))))))))</f>
        <v>0</v>
      </c>
      <c r="Y30" s="395">
        <f>+IF(AND('Tool interface'!$C$19=5,'Tool interface'!$C$18=1),'CBA - BIM level 2'!AH29,IF(AND('Tool interface'!$C$19=5,'Tool interface'!$C$18=2),'CBA - BIM level 2'!AG29,IF(AND('Tool interface'!$C$19=5,'Tool interface'!$C$18=3),AF29,IF(AND('Tool interface'!$C$19=5,'Tool interface'!$C$18=4),AE29,IF(AND('Tool interface'!$C$19=5,'Tool interface'!$C$18=5),AD29,IF(AND('Tool interface'!$C$19=5,'Tool interface'!$C$18=6),AC29,IF(AND('Tool interface'!$C$19=5,'Tool interface'!$C$18=7),AB29,IF(AND('Tool interface'!$C$19=5,'Tool interface'!$C$18=8),AA29,IF(AND('Tool interface'!$C$19=5,'Tool interface'!$C$18=9),Z29,IF(AND('Tool interface'!$C$19=5,'Tool interface'!$C$18=10),Y29,IF(AND('Tool interface'!$C$19=4,'Tool interface'!$C$18=1),'CBA - BIM level 2'!AI29,IF(AND('Tool interface'!$C$19=4,'Tool interface'!$C$18=2),'CBA - BIM level 2'!AH29,IF(AND('Tool interface'!$C$19=4,'Tool interface'!$C$18=3),'CBA - BIM level 2'!AG29,IF(AND('Tool interface'!$C$19=4,'Tool interface'!$C$18=4),AF29,IF(AND('Tool interface'!$C$19=4,'Tool interface'!$C$18=5),AE29,IF(AND('Tool interface'!$C$19=4,'Tool interface'!$C$18=6),AD29,IF(AND('Tool interface'!$C$19=4,'Tool interface'!$C$18=7),AC29,IF(AND('Tool interface'!$C$19=4,'Tool interface'!$C$18=8),AB29,IF(AND('Tool interface'!$C$19=4,'Tool interface'!$C$18=9),AA29,IF(AND('Tool interface'!$C$19=4,'Tool interface'!$C$18=10),Z29,IF(AND('Tool interface'!$C$19=3,'Tool interface'!$C$18=1),'CBA - BIM level 2'!AJ29,IF(AND('Tool interface'!$C$19=3,'Tool interface'!$C$18=2),'CBA - BIM level 2'!AI29,IF(AND('Tool interface'!$C$19=3,'Tool interface'!$C$18=3),'CBA - BIM level 2'!AH29,IF(AND('Tool interface'!$C$19=3,'Tool interface'!$C$18=4),'CBA - BIM level 2'!AG29,IF(AND('Tool interface'!$C$19=3,'Tool interface'!$C$18=5),AF29,IF(AND('Tool interface'!$C$19=3,'Tool interface'!$C$18=6),AE29,IF(AND('Tool interface'!$C$19=3,'Tool interface'!$C$18=7),AD29,IF(AND('Tool interface'!$C$19=3,'Tool interface'!$C$18=8),AC29,IF(AND('Tool interface'!$C$19=3,'Tool interface'!$C$18=9),AB29,IF(AND('Tool interface'!$C$19=3,'Tool interface'!$C$18=10),AA29,IF(AND('Tool interface'!$C$19=2,'Tool interface'!$C$18=1),'CBA - BIM level 2'!AK29,IF(AND('Tool interface'!$C$19=2,'Tool interface'!$C$18=2),'CBA - BIM level 2'!AJ29,IF(AND('Tool interface'!$C$19=2,'Tool interface'!$C$18=3),'CBA - BIM level 2'!AI29,IF(AND('Tool interface'!$C$19=2,'Tool interface'!$C$18=4),'CBA - BIM level 2'!AH29,IF(AND('Tool interface'!$C$19=2,'Tool interface'!$C$18=5),'CBA - BIM level 2'!AG29,IF(AND('Tool interface'!$C$19=2,'Tool interface'!$C$18=6),AF29,IF(AND('Tool interface'!$C$19=2,'Tool interface'!$C$18=7),AE29,IF(AND('Tool interface'!$C$19=2,'Tool interface'!$C$18=8),AD29,IF(AND('Tool interface'!$C$19=2,'Tool interface'!$C$18=9),AC29,IF(AND('Tool interface'!$C$19=2,'Tool interface'!$C$18=10),AB29,IF(AND('Tool interface'!$C$19=1,'Tool interface'!$C$18=1),'CBA - BIM level 2'!AL29,IF(AND('Tool interface'!$C$19=1,'Tool interface'!$C$18=2),'CBA - BIM level 2'!AK29,IF(AND('Tool interface'!$C$19=1,'Tool interface'!$C$18=3),'CBA - BIM level 2'!AJ29,IF(AND('Tool interface'!$C$19=1,'Tool interface'!$C$18=4),'CBA - BIM level 2'!AI29,IF(AND('Tool interface'!$C$19=1,'Tool interface'!$C$18=5),'CBA - BIM level 2'!AH29,IF(AND('Tool interface'!$C$19=1,'Tool interface'!$C$18=6),AG29,IF(AND('Tool interface'!$C$19=1,'Tool interface'!$C$18=7),AF29,IF(AND('Tool interface'!$C$19=1,'Tool interface'!$C$18=8),AE29,IF(AND('Tool interface'!$C$19=1,'Tool interface'!$C$18=9),AD29,IF(AND('Tool interface'!$C$19=1,'Tool interface'!$C$18=10),AC29,))))))))))))))))))))))))))))))))))))))))))))))))))</f>
        <v>0</v>
      </c>
      <c r="Z30" s="395">
        <f>+IF(AND('Tool interface'!$C$19=5,'Tool interface'!$C$18=1),'CBA - BIM level 2'!AI28,IF(AND('Tool interface'!$C$19=5,'Tool interface'!$C$18=2),'CBA - BIM level 2'!AH28,IF(AND('Tool interface'!$C$19=5,'Tool interface'!$C$18=3),AG28,IF(AND('Tool interface'!$C$19=5,'Tool interface'!$C$18=4),AF28,IF(AND('Tool interface'!$C$19=5,'Tool interface'!$C$18=5),AE28,IF(AND('Tool interface'!$C$19=5,'Tool interface'!$C$18=6),AD28,IF(AND('Tool interface'!$C$19=5,'Tool interface'!$C$18=7),AC28,IF(AND('Tool interface'!$C$19=5,'Tool interface'!$C$18=8),AB28,IF(AND('Tool interface'!$C$19=5,'Tool interface'!$C$18=9),AA28,IF(AND('Tool interface'!$C$19=5,'Tool interface'!$C$18=10),Z28,IF(AND('Tool interface'!$C$19=4,'Tool interface'!$C$18=1),'CBA - BIM level 2'!AJ28,IF(AND('Tool interface'!$C$19=4,'Tool interface'!$C$18=2),'CBA - BIM level 2'!AI28,IF(AND('Tool interface'!$C$19=4,'Tool interface'!$C$18=3),'CBA - BIM level 2'!AH28,IF(AND('Tool interface'!$C$19=4,'Tool interface'!$C$18=4),AG28,IF(AND('Tool interface'!$C$19=4,'Tool interface'!$C$18=5),AF28,IF(AND('Tool interface'!$C$19=4,'Tool interface'!$C$18=6),AE28,IF(AND('Tool interface'!$C$19=4,'Tool interface'!$C$18=7),AD28,IF(AND('Tool interface'!$C$19=4,'Tool interface'!$C$18=8),AC28,IF(AND('Tool interface'!$C$19=4,'Tool interface'!$C$18=9),AB28,IF(AND('Tool interface'!$C$19=4,'Tool interface'!$C$18=10),AA28,IF(AND('Tool interface'!$C$19=3,'Tool interface'!$C$18=1),'CBA - BIM level 2'!AK28,IF(AND('Tool interface'!$C$19=3,'Tool interface'!$C$18=2),'CBA - BIM level 2'!AJ28,IF(AND('Tool interface'!$C$19=3,'Tool interface'!$C$18=3),'CBA - BIM level 2'!AI28,IF(AND('Tool interface'!$C$19=3,'Tool interface'!$C$18=4),'CBA - BIM level 2'!AH28,IF(AND('Tool interface'!$C$19=3,'Tool interface'!$C$18=5),AG28,IF(AND('Tool interface'!$C$19=3,'Tool interface'!$C$18=6),AF28,IF(AND('Tool interface'!$C$19=3,'Tool interface'!$C$18=7),AE28,IF(AND('Tool interface'!$C$19=3,'Tool interface'!$C$18=8),AD28,IF(AND('Tool interface'!$C$19=3,'Tool interface'!$C$18=9),AC28,IF(AND('Tool interface'!$C$19=3,'Tool interface'!$C$18=10),AB28,IF(AND('Tool interface'!$C$19=2,'Tool interface'!$C$18=1),'CBA - BIM level 2'!AL28,IF(AND('Tool interface'!$C$19=2,'Tool interface'!$C$18=2),'CBA - BIM level 2'!AK28,IF(AND('Tool interface'!$C$19=2,'Tool interface'!$C$18=3),'CBA - BIM level 2'!AJ28,IF(AND('Tool interface'!$C$19=2,'Tool interface'!$C$18=4),'CBA - BIM level 2'!AI28,IF(AND('Tool interface'!$C$19=2,'Tool interface'!$C$18=5),'CBA - BIM level 2'!AH28,IF(AND('Tool interface'!$C$19=2,'Tool interface'!$C$18=6),AG28,IF(AND('Tool interface'!$C$19=2,'Tool interface'!$C$18=7),AF28,IF(AND('Tool interface'!$C$19=2,'Tool interface'!$C$18=8),AE28,IF(AND('Tool interface'!$C$19=2,'Tool interface'!$C$18=9),AD28,IF(AND('Tool interface'!$C$19=2,'Tool interface'!$C$18=10),AC28,IF(AND('Tool interface'!$C$19=1,'Tool interface'!$C$18=1),'CBA - BIM level 2'!AM28,IF(AND('Tool interface'!$C$19=1,'Tool interface'!$C$18=2),'CBA - BIM level 2'!AL28,IF(AND('Tool interface'!$C$19=1,'Tool interface'!$C$18=3),'CBA - BIM level 2'!AK28,IF(AND('Tool interface'!$C$19=1,'Tool interface'!$C$18=4),'CBA - BIM level 2'!AJ28,IF(AND('Tool interface'!$C$19=1,'Tool interface'!$C$18=5),'CBA - BIM level 2'!AI28,IF(AND('Tool interface'!$C$19=1,'Tool interface'!$C$18=6),AH28,IF(AND('Tool interface'!$C$19=1,'Tool interface'!$C$18=7),AG28,IF(AND('Tool interface'!$C$19=1,'Tool interface'!$C$18=8),AF28,IF(AND('Tool interface'!$C$19=1,'Tool interface'!$C$18=9),AE28,IF(AND('Tool interface'!$C$19=1,'Tool interface'!$C$18=10),AD28,))))))))))))))))))))))))))))))))))))))))))))))))))</f>
        <v>0</v>
      </c>
      <c r="AA30" s="395">
        <f>+IF(AND('Tool interface'!$C$19=5,'Tool interface'!$C$18=1),'CBA - BIM level 2'!AJ29,IF(AND('Tool interface'!$C$19=5,'Tool interface'!$C$18=2),'CBA - BIM level 2'!AI29,IF(AND('Tool interface'!$C$19=5,'Tool interface'!$C$18=3),AH29,IF(AND('Tool interface'!$C$19=5,'Tool interface'!$C$18=4),AG29,IF(AND('Tool interface'!$C$19=5,'Tool interface'!$C$18=5),AF29,IF(AND('Tool interface'!$C$19=5,'Tool interface'!$C$18=6),AE29,IF(AND('Tool interface'!$C$19=5,'Tool interface'!$C$18=7),AD29,IF(AND('Tool interface'!$C$19=5,'Tool interface'!$C$18=8),AC29,IF(AND('Tool interface'!$C$19=5,'Tool interface'!$C$18=9),AB29,IF(AND('Tool interface'!$C$19=5,'Tool interface'!$C$18=10),AA29,IF(AND('Tool interface'!$C$19=4,'Tool interface'!$C$18=1),'CBA - BIM level 2'!AK29,IF(AND('Tool interface'!$C$19=4,'Tool interface'!$C$18=2),'CBA - BIM level 2'!AJ29,IF(AND('Tool interface'!$C$19=4,'Tool interface'!$C$18=3),'CBA - BIM level 2'!AI29,IF(AND('Tool interface'!$C$19=4,'Tool interface'!$C$18=4),AH29,IF(AND('Tool interface'!$C$19=4,'Tool interface'!$C$18=5),AG29,IF(AND('Tool interface'!$C$19=4,'Tool interface'!$C$18=6),AF29,IF(AND('Tool interface'!$C$19=4,'Tool interface'!$C$18=7),AE29,IF(AND('Tool interface'!$C$19=4,'Tool interface'!$C$18=8),AD29,IF(AND('Tool interface'!$C$19=4,'Tool interface'!$C$18=9),AC29,IF(AND('Tool interface'!$C$19=4,'Tool interface'!$C$18=10),AB29,IF(AND('Tool interface'!$C$19=3,'Tool interface'!$C$18=1),'CBA - BIM level 2'!AL29,IF(AND('Tool interface'!$C$19=3,'Tool interface'!$C$18=2),'CBA - BIM level 2'!AK29,IF(AND('Tool interface'!$C$19=3,'Tool interface'!$C$18=3),'CBA - BIM level 2'!AJ29,IF(AND('Tool interface'!$C$19=3,'Tool interface'!$C$18=4),'CBA - BIM level 2'!AI29,IF(AND('Tool interface'!$C$19=3,'Tool interface'!$C$18=5),AH29,IF(AND('Tool interface'!$C$19=3,'Tool interface'!$C$18=6),AG29,IF(AND('Tool interface'!$C$19=3,'Tool interface'!$C$18=7),AF29,IF(AND('Tool interface'!$C$19=3,'Tool interface'!$C$18=8),AE29,IF(AND('Tool interface'!$C$19=3,'Tool interface'!$C$18=9),AD29,IF(AND('Tool interface'!$C$19=3,'Tool interface'!$C$18=10),AC29,IF(AND('Tool interface'!$C$19=2,'Tool interface'!$C$18=1),'CBA - BIM level 2'!AM29,IF(AND('Tool interface'!$C$19=2,'Tool interface'!$C$18=2),'CBA - BIM level 2'!AL29,IF(AND('Tool interface'!$C$19=2,'Tool interface'!$C$18=3),'CBA - BIM level 2'!AK29,IF(AND('Tool interface'!$C$19=2,'Tool interface'!$C$18=4),'CBA - BIM level 2'!AJ29,IF(AND('Tool interface'!$C$19=2,'Tool interface'!$C$18=5),'CBA - BIM level 2'!AI29,IF(AND('Tool interface'!$C$19=2,'Tool interface'!$C$18=6),AH29,IF(AND('Tool interface'!$C$19=2,'Tool interface'!$C$18=7),AG29,IF(AND('Tool interface'!$C$19=2,'Tool interface'!$C$18=8),AF29,IF(AND('Tool interface'!$C$19=2,'Tool interface'!$C$18=9),AE29,IF(AND('Tool interface'!$C$19=2,'Tool interface'!$C$18=10),AD29,IF(AND('Tool interface'!$C$19=1,'Tool interface'!$C$18=1),'CBA - BIM level 2'!AN29,IF(AND('Tool interface'!$C$19=1,'Tool interface'!$C$18=2),'CBA - BIM level 2'!AM29,IF(AND('Tool interface'!$C$19=1,'Tool interface'!$C$18=3),'CBA - BIM level 2'!AL29,IF(AND('Tool interface'!$C$19=1,'Tool interface'!$C$18=4),'CBA - BIM level 2'!AK29,IF(AND('Tool interface'!$C$19=1,'Tool interface'!$C$18=5),'CBA - BIM level 2'!AJ29,IF(AND('Tool interface'!$C$19=1,'Tool interface'!$C$18=6),AI29,IF(AND('Tool interface'!$C$19=1,'Tool interface'!$C$18=7),AH29,IF(AND('Tool interface'!$C$19=1,'Tool interface'!$C$18=8),AG29,IF(AND('Tool interface'!$C$19=1,'Tool interface'!$C$18=9),AF29,IF(AND('Tool interface'!$C$19=1,'Tool interface'!$C$18=10),AE29,))))))))))))))))))))))))))))))))))))))))))))))))))</f>
        <v>0</v>
      </c>
      <c r="AB30" s="395">
        <f>+IF(AND('Tool interface'!$C$19=5,'Tool interface'!$C$18=1),'CBA - BIM level 2'!AK29,IF(AND('Tool interface'!$C$19=5,'Tool interface'!$C$18=2),'CBA - BIM level 2'!AJ29,IF(AND('Tool interface'!$C$19=5,'Tool interface'!$C$18=3),AI29,IF(AND('Tool interface'!$C$19=5,'Tool interface'!$C$18=4),AH29,IF(AND('Tool interface'!$C$19=5,'Tool interface'!$C$18=5),AG29,IF(AND('Tool interface'!$C$19=5,'Tool interface'!$C$18=6),AF29,IF(AND('Tool interface'!$C$19=5,'Tool interface'!$C$18=7),AE29,IF(AND('Tool interface'!$C$19=5,'Tool interface'!$C$18=8),AD29,IF(AND('Tool interface'!$C$19=5,'Tool interface'!$C$18=9),AC29,IF(AND('Tool interface'!$C$19=5,'Tool interface'!$C$18=10),AB29,IF(AND('Tool interface'!$C$19=4,'Tool interface'!$C$18=1),'CBA - BIM level 2'!AL29,IF(AND('Tool interface'!$C$19=4,'Tool interface'!$C$18=2),'CBA - BIM level 2'!AK29,IF(AND('Tool interface'!$C$19=4,'Tool interface'!$C$18=3),'CBA - BIM level 2'!AJ29,IF(AND('Tool interface'!$C$19=4,'Tool interface'!$C$18=4),AI29,IF(AND('Tool interface'!$C$19=4,'Tool interface'!$C$18=5),AH29,IF(AND('Tool interface'!$C$19=4,'Tool interface'!$C$18=6),AG29,IF(AND('Tool interface'!$C$19=4,'Tool interface'!$C$18=7),AF29,IF(AND('Tool interface'!$C$19=4,'Tool interface'!$C$18=8),AE29,IF(AND('Tool interface'!$C$19=4,'Tool interface'!$C$18=9),AD29,IF(AND('Tool interface'!$C$19=4,'Tool interface'!$C$18=10),AC29,IF(AND('Tool interface'!$C$19=3,'Tool interface'!$C$18=1),'CBA - BIM level 2'!AM29,IF(AND('Tool interface'!$C$19=3,'Tool interface'!$C$18=2),'CBA - BIM level 2'!AL29,IF(AND('Tool interface'!$C$19=3,'Tool interface'!$C$18=3),'CBA - BIM level 2'!AK29,IF(AND('Tool interface'!$C$19=3,'Tool interface'!$C$18=4),'CBA - BIM level 2'!AJ29,IF(AND('Tool interface'!$C$19=3,'Tool interface'!$C$18=5),AI29,IF(AND('Tool interface'!$C$19=3,'Tool interface'!$C$18=6),AH29,IF(AND('Tool interface'!$C$19=3,'Tool interface'!$C$18=7),AG29,IF(AND('Tool interface'!$C$19=3,'Tool interface'!$C$18=8),AF29,IF(AND('Tool interface'!$C$19=3,'Tool interface'!$C$18=9),AE29,IF(AND('Tool interface'!$C$19=3,'Tool interface'!$C$18=10),AD29,IF(AND('Tool interface'!$C$19=2,'Tool interface'!$C$18=1),'CBA - BIM level 2'!AN29,IF(AND('Tool interface'!$C$19=2,'Tool interface'!$C$18=2),'CBA - BIM level 2'!AM29,IF(AND('Tool interface'!$C$19=2,'Tool interface'!$C$18=3),'CBA - BIM level 2'!AL29,IF(AND('Tool interface'!$C$19=2,'Tool interface'!$C$18=4),'CBA - BIM level 2'!AK29,IF(AND('Tool interface'!$C$19=2,'Tool interface'!$C$18=5),'CBA - BIM level 2'!AJ29,IF(AND('Tool interface'!$C$19=2,'Tool interface'!$C$18=6),AI29,IF(AND('Tool interface'!$C$19=2,'Tool interface'!$C$18=7),AH29,IF(AND('Tool interface'!$C$19=2,'Tool interface'!$C$18=8),AG29,IF(AND('Tool interface'!$C$19=2,'Tool interface'!$C$18=9),AF29,IF(AND('Tool interface'!$C$19=2,'Tool interface'!$C$18=10),AE29,IF(AND('Tool interface'!$C$19=1,'Tool interface'!$C$18=1),'CBA - BIM level 2'!AO29,IF(AND('Tool interface'!$C$19=1,'Tool interface'!$C$18=2),'CBA - BIM level 2'!AN29,IF(AND('Tool interface'!$C$19=1,'Tool interface'!$C$18=3),'CBA - BIM level 2'!AM29,IF(AND('Tool interface'!$C$19=1,'Tool interface'!$C$18=4),'CBA - BIM level 2'!AL29,IF(AND('Tool interface'!$C$19=1,'Tool interface'!$C$18=5),'CBA - BIM level 2'!AK29,IF(AND('Tool interface'!$C$19=1,'Tool interface'!$C$18=6),AJ29,IF(AND('Tool interface'!$C$19=1,'Tool interface'!$C$18=7),AI29,IF(AND('Tool interface'!$C$19=1,'Tool interface'!$C$18=8),AH29,IF(AND('Tool interface'!$C$19=1,'Tool interface'!$C$18=9),AG29,IF(AND('Tool interface'!$C$19=1,'Tool interface'!$C$18=10),AF29,))))))))))))))))))))))))))))))))))))))))))))))))))</f>
        <v>0</v>
      </c>
      <c r="AC30" s="395">
        <f>+IF(AND('Tool interface'!$C$19=5,'Tool interface'!$C$18=1),'CBA - BIM level 2'!AL29,IF(AND('Tool interface'!$C$19=5,'Tool interface'!$C$18=2),'CBA - BIM level 2'!AK29,IF(AND('Tool interface'!$C$19=5,'Tool interface'!$C$18=3),AJ29,IF(AND('Tool interface'!$C$19=5,'Tool interface'!$C$18=4),AI29,IF(AND('Tool interface'!$C$19=5,'Tool interface'!$C$18=5),AH29,IF(AND('Tool interface'!$C$19=5,'Tool interface'!$C$18=6),AG29,IF(AND('Tool interface'!$C$19=5,'Tool interface'!$C$18=7),AF29,IF(AND('Tool interface'!$C$19=5,'Tool interface'!$C$18=8),AE29,IF(AND('Tool interface'!$C$19=5,'Tool interface'!$C$18=9),AD29,IF(AND('Tool interface'!$C$19=5,'Tool interface'!$C$18=10),AC29,IF(AND('Tool interface'!$C$19=4,'Tool interface'!$C$18=1),'CBA - BIM level 2'!AM29,IF(AND('Tool interface'!$C$19=4,'Tool interface'!$C$18=2),'CBA - BIM level 2'!AL29,IF(AND('Tool interface'!$C$19=4,'Tool interface'!$C$18=3),'CBA - BIM level 2'!AK29,IF(AND('Tool interface'!$C$19=4,'Tool interface'!$C$18=4),AJ29,IF(AND('Tool interface'!$C$19=4,'Tool interface'!$C$18=5),AI29,IF(AND('Tool interface'!$C$19=4,'Tool interface'!$C$18=6),AH29,IF(AND('Tool interface'!$C$19=4,'Tool interface'!$C$18=7),AG29,IF(AND('Tool interface'!$C$19=4,'Tool interface'!$C$18=8),AF29,IF(AND('Tool interface'!$C$19=4,'Tool interface'!$C$18=9),AE29,IF(AND('Tool interface'!$C$19=4,'Tool interface'!$C$18=10),AD29,IF(AND('Tool interface'!$C$19=3,'Tool interface'!$C$18=1),'CBA - BIM level 2'!AN29,IF(AND('Tool interface'!$C$19=3,'Tool interface'!$C$18=2),'CBA - BIM level 2'!AM29,IF(AND('Tool interface'!$C$19=3,'Tool interface'!$C$18=3),'CBA - BIM level 2'!AL29,IF(AND('Tool interface'!$C$19=3,'Tool interface'!$C$18=4),'CBA - BIM level 2'!AK29,IF(AND('Tool interface'!$C$19=3,'Tool interface'!$C$18=5),AJ29,IF(AND('Tool interface'!$C$19=3,'Tool interface'!$C$18=6),AI29,IF(AND('Tool interface'!$C$19=3,'Tool interface'!$C$18=7),AH29,IF(AND('Tool interface'!$C$19=3,'Tool interface'!$C$18=8),AG29,IF(AND('Tool interface'!$C$19=3,'Tool interface'!$C$18=9),AF29,IF(AND('Tool interface'!$C$19=3,'Tool interface'!$C$18=10),AE29,IF(AND('Tool interface'!$C$19=2,'Tool interface'!$C$18=1),'CBA - BIM level 2'!AO29,IF(AND('Tool interface'!$C$19=2,'Tool interface'!$C$18=2),'CBA - BIM level 2'!AN29,IF(AND('Tool interface'!$C$19=2,'Tool interface'!$C$18=3),'CBA - BIM level 2'!AM29,IF(AND('Tool interface'!$C$19=2,'Tool interface'!$C$18=4),'CBA - BIM level 2'!AL29,IF(AND('Tool interface'!$C$19=2,'Tool interface'!$C$18=5),'CBA - BIM level 2'!AK29,IF(AND('Tool interface'!$C$19=2,'Tool interface'!$C$18=6),AJ29,IF(AND('Tool interface'!$C$19=2,'Tool interface'!$C$18=7),AI29,IF(AND('Tool interface'!$C$19=2,'Tool interface'!$C$18=8),AH29,IF(AND('Tool interface'!$C$19=2,'Tool interface'!$C$18=9),AG29,IF(AND('Tool interface'!$C$19=2,'Tool interface'!$C$18=10),AF29,IF(AND('Tool interface'!$C$19=1,'Tool interface'!$C$18=1),'CBA - BIM level 2'!AP29,IF(AND('Tool interface'!$C$19=1,'Tool interface'!$C$18=2),'CBA - BIM level 2'!AO29,IF(AND('Tool interface'!$C$19=1,'Tool interface'!$C$18=3),'CBA - BIM level 2'!AN29,IF(AND('Tool interface'!$C$19=1,'Tool interface'!$C$18=4),'CBA - BIM level 2'!AM29,IF(AND('Tool interface'!$C$19=1,'Tool interface'!$C$18=5),'CBA - BIM level 2'!AL29,IF(AND('Tool interface'!$C$19=1,'Tool interface'!$C$18=6),AK29,IF(AND('Tool interface'!$C$19=1,'Tool interface'!$C$18=7),AJ29,IF(AND('Tool interface'!$C$19=1,'Tool interface'!$C$18=8),AI29,IF(AND('Tool interface'!$C$19=1,'Tool interface'!$C$18=9),AH29,IF(AND('Tool interface'!$C$19=1,'Tool interface'!$C$18=10),AG29,))))))))))))))))))))))))))))))))))))))))))))))))))</f>
        <v>0</v>
      </c>
      <c r="AD30" s="395">
        <f>+IF(AND('Tool interface'!$C$19=5,'Tool interface'!$C$18=1),'CBA - BIM level 2'!AM29,IF(AND('Tool interface'!$C$19=5,'Tool interface'!$C$18=2),'CBA - BIM level 2'!AL29,IF(AND('Tool interface'!$C$19=5,'Tool interface'!$C$18=3),AK29,IF(AND('Tool interface'!$C$19=5,'Tool interface'!$C$18=4),AJ29,IF(AND('Tool interface'!$C$19=5,'Tool interface'!$C$18=5),AI29,IF(AND('Tool interface'!$C$19=5,'Tool interface'!$C$18=6),AH29,IF(AND('Tool interface'!$C$19=5,'Tool interface'!$C$18=7),AG29,IF(AND('Tool interface'!$C$19=5,'Tool interface'!$C$18=8),AF29,IF(AND('Tool interface'!$C$19=5,'Tool interface'!$C$18=9),AE29,IF(AND('Tool interface'!$C$19=5,'Tool interface'!$C$18=10),AD29,IF(AND('Tool interface'!$C$19=4,'Tool interface'!$C$18=1),'CBA - BIM level 2'!AN29,IF(AND('Tool interface'!$C$19=4,'Tool interface'!$C$18=2),'CBA - BIM level 2'!AM29,IF(AND('Tool interface'!$C$19=4,'Tool interface'!$C$18=3),'CBA - BIM level 2'!AL29,IF(AND('Tool interface'!$C$19=4,'Tool interface'!$C$18=4),AK29,IF(AND('Tool interface'!$C$19=4,'Tool interface'!$C$18=5),AJ29,IF(AND('Tool interface'!$C$19=4,'Tool interface'!$C$18=6),AI29,IF(AND('Tool interface'!$C$19=4,'Tool interface'!$C$18=7),AH29,IF(AND('Tool interface'!$C$19=4,'Tool interface'!$C$18=8),AG29,IF(AND('Tool interface'!$C$19=4,'Tool interface'!$C$18=9),AF29,IF(AND('Tool interface'!$C$19=4,'Tool interface'!$C$18=10),AE29,IF(AND('Tool interface'!$C$19=3,'Tool interface'!$C$18=1),'CBA - BIM level 2'!AO29,IF(AND('Tool interface'!$C$19=3,'Tool interface'!$C$18=2),'CBA - BIM level 2'!AN29,IF(AND('Tool interface'!$C$19=3,'Tool interface'!$C$18=3),'CBA - BIM level 2'!AM29,IF(AND('Tool interface'!$C$19=3,'Tool interface'!$C$18=4),'CBA - BIM level 2'!AL29,IF(AND('Tool interface'!$C$19=3,'Tool interface'!$C$18=5),AK29,IF(AND('Tool interface'!$C$19=3,'Tool interface'!$C$18=6),AJ29,IF(AND('Tool interface'!$C$19=3,'Tool interface'!$C$18=7),AI29,IF(AND('Tool interface'!$C$19=3,'Tool interface'!$C$18=8),AH29,IF(AND('Tool interface'!$C$19=3,'Tool interface'!$C$18=9),AG29,IF(AND('Tool interface'!$C$19=3,'Tool interface'!$C$18=10),AF29,IF(AND('Tool interface'!$C$19=2,'Tool interface'!$C$18=1),'CBA - BIM level 2'!AP29,IF(AND('Tool interface'!$C$19=2,'Tool interface'!$C$18=2),'CBA - BIM level 2'!AO29,IF(AND('Tool interface'!$C$19=2,'Tool interface'!$C$18=3),'CBA - BIM level 2'!AN29,IF(AND('Tool interface'!$C$19=2,'Tool interface'!$C$18=4),'CBA - BIM level 2'!AM29,IF(AND('Tool interface'!$C$19=2,'Tool interface'!$C$18=5),'CBA - BIM level 2'!AL29,IF(AND('Tool interface'!$C$19=2,'Tool interface'!$C$18=6),AK29,IF(AND('Tool interface'!$C$19=2,'Tool interface'!$C$18=7),AJ29,IF(AND('Tool interface'!$C$19=2,'Tool interface'!$C$18=8),AI29,IF(AND('Tool interface'!$C$19=2,'Tool interface'!$C$18=9),AH29,IF(AND('Tool interface'!$C$19=2,'Tool interface'!$C$18=10),AG29,IF(AND('Tool interface'!$C$19=1,'Tool interface'!$C$18=1),'CBA - BIM level 2'!AQ29,IF(AND('Tool interface'!$C$19=1,'Tool interface'!$C$18=2),'CBA - BIM level 2'!AP29,IF(AND('Tool interface'!$C$19=1,'Tool interface'!$C$18=3),'CBA - BIM level 2'!AO29,IF(AND('Tool interface'!$C$19=1,'Tool interface'!$C$18=4),'CBA - BIM level 2'!AN29,IF(AND('Tool interface'!$C$19=1,'Tool interface'!$C$18=5),'CBA - BIM level 2'!AM29,IF(AND('Tool interface'!$C$19=1,'Tool interface'!$C$18=6),AL29,IF(AND('Tool interface'!$C$19=1,'Tool interface'!$C$18=7),AK29,IF(AND('Tool interface'!$C$19=1,'Tool interface'!$C$18=8),AJ29,IF(AND('Tool interface'!$C$19=1,'Tool interface'!$C$18=9),AI29,IF(AND('Tool interface'!$C$19=1,'Tool interface'!$C$18=10),AH29,))))))))))))))))))))))))))))))))))))))))))))))))))</f>
        <v>0</v>
      </c>
      <c r="AE30" s="395">
        <f>+IF(AND('Tool interface'!$C$19=5,'Tool interface'!$C$18=1),'CBA - BIM level 2'!AN29,IF(AND('Tool interface'!$C$19=5,'Tool interface'!$C$18=2),'CBA - BIM level 2'!AM29,IF(AND('Tool interface'!$C$19=5,'Tool interface'!$C$18=3),AL29,IF(AND('Tool interface'!$C$19=5,'Tool interface'!$C$18=4),AK29,IF(AND('Tool interface'!$C$19=5,'Tool interface'!$C$18=5),AJ29,IF(AND('Tool interface'!$C$19=5,'Tool interface'!$C$18=6),AI29,IF(AND('Tool interface'!$C$19=5,'Tool interface'!$C$18=7),AH29,IF(AND('Tool interface'!$C$19=5,'Tool interface'!$C$18=8),AG29,IF(AND('Tool interface'!$C$19=5,'Tool interface'!$C$18=9),AF29,IF(AND('Tool interface'!$C$19=5,'Tool interface'!$C$18=10),AE29,IF(AND('Tool interface'!$C$19=4,'Tool interface'!$C$18=1),'CBA - BIM level 2'!AO29,IF(AND('Tool interface'!$C$19=4,'Tool interface'!$C$18=2),'CBA - BIM level 2'!AN29,IF(AND('Tool interface'!$C$19=4,'Tool interface'!$C$18=3),'CBA - BIM level 2'!AM29,IF(AND('Tool interface'!$C$19=4,'Tool interface'!$C$18=4),AL29,IF(AND('Tool interface'!$C$19=4,'Tool interface'!$C$18=5),AK29,IF(AND('Tool interface'!$C$19=4,'Tool interface'!$C$18=6),AJ29,IF(AND('Tool interface'!$C$19=4,'Tool interface'!$C$18=7),AI29,IF(AND('Tool interface'!$C$19=4,'Tool interface'!$C$18=8),AH29,IF(AND('Tool interface'!$C$19=4,'Tool interface'!$C$18=9),AG29,IF(AND('Tool interface'!$C$19=4,'Tool interface'!$C$18=10),AF29,IF(AND('Tool interface'!$C$19=3,'Tool interface'!$C$18=1),'CBA - BIM level 2'!AP29,IF(AND('Tool interface'!$C$19=3,'Tool interface'!$C$18=2),'CBA - BIM level 2'!AO29,IF(AND('Tool interface'!$C$19=3,'Tool interface'!$C$18=3),'CBA - BIM level 2'!AN29,IF(AND('Tool interface'!$C$19=3,'Tool interface'!$C$18=4),'CBA - BIM level 2'!AM29,IF(AND('Tool interface'!$C$19=3,'Tool interface'!$C$18=5),AL29,IF(AND('Tool interface'!$C$19=3,'Tool interface'!$C$18=6),AK29,IF(AND('Tool interface'!$C$19=3,'Tool interface'!$C$18=7),AJ29,IF(AND('Tool interface'!$C$19=3,'Tool interface'!$C$18=8),AI29,IF(AND('Tool interface'!$C$19=3,'Tool interface'!$C$18=9),AH29,IF(AND('Tool interface'!$C$19=3,'Tool interface'!$C$18=10),AG29,IF(AND('Tool interface'!$C$19=2,'Tool interface'!$C$18=1),'CBA - BIM level 2'!AQ29,IF(AND('Tool interface'!$C$19=2,'Tool interface'!$C$18=2),'CBA - BIM level 2'!AP29,IF(AND('Tool interface'!$C$19=2,'Tool interface'!$C$18=3),'CBA - BIM level 2'!AO29,IF(AND('Tool interface'!$C$19=2,'Tool interface'!$C$18=4),'CBA - BIM level 2'!AN29,IF(AND('Tool interface'!$C$19=2,'Tool interface'!$C$18=5),'CBA - BIM level 2'!AM29,IF(AND('Tool interface'!$C$19=2,'Tool interface'!$C$18=6),AL29,IF(AND('Tool interface'!$C$19=2,'Tool interface'!$C$18=7),AK29,IF(AND('Tool interface'!$C$19=2,'Tool interface'!$C$18=8),AJ29,IF(AND('Tool interface'!$C$19=2,'Tool interface'!$C$18=9),AI29,IF(AND('Tool interface'!$C$19=2,'Tool interface'!$C$18=10),AH29,IF(AND('Tool interface'!$C$19=1,'Tool interface'!$C$18=1),'CBA - BIM level 2'!AR29,IF(AND('Tool interface'!$C$19=1,'Tool interface'!$C$18=2),'CBA - BIM level 2'!AQ29,IF(AND('Tool interface'!$C$19=1,'Tool interface'!$C$18=3),'CBA - BIM level 2'!AP29,IF(AND('Tool interface'!$C$19=1,'Tool interface'!$C$18=4),'CBA - BIM level 2'!AO29,IF(AND('Tool interface'!$C$19=1,'Tool interface'!$C$18=5),'CBA - BIM level 2'!AN29,IF(AND('Tool interface'!$C$19=1,'Tool interface'!$C$18=6),AM29,IF(AND('Tool interface'!$C$19=1,'Tool interface'!$C$18=7),AL29,IF(AND('Tool interface'!$C$19=1,'Tool interface'!$C$18=8),AK29,IF(AND('Tool interface'!$C$19=1,'Tool interface'!$C$18=9),AJ29,IF(AND('Tool interface'!$C$19=1,'Tool interface'!$C$18=10),AI29,))))))))))))))))))))))))))))))))))))))))))))))))))</f>
        <v>0</v>
      </c>
      <c r="AF30" s="395">
        <f>+IF(AND('Tool interface'!$C$19=5,'Tool interface'!$C$18=1),'CBA - BIM level 2'!AO29,IF(AND('Tool interface'!$C$19=5,'Tool interface'!$C$18=2),'CBA - BIM level 2'!AN29,IF(AND('Tool interface'!$C$19=5,'Tool interface'!$C$18=3),AM29,IF(AND('Tool interface'!$C$19=5,'Tool interface'!$C$18=4),AL29,IF(AND('Tool interface'!$C$19=5,'Tool interface'!$C$18=5),AK29,IF(AND('Tool interface'!$C$19=5,'Tool interface'!$C$18=6),AJ29,IF(AND('Tool interface'!$C$19=5,'Tool interface'!$C$18=7),AI29,IF(AND('Tool interface'!$C$19=5,'Tool interface'!$C$18=8),AH29,IF(AND('Tool interface'!$C$19=5,'Tool interface'!$C$18=9),AG29,IF(AND('Tool interface'!$C$19=5,'Tool interface'!$C$18=10),AF29,IF(AND('Tool interface'!$C$19=4,'Tool interface'!$C$18=1),'CBA - BIM level 2'!AP29,IF(AND('Tool interface'!$C$19=4,'Tool interface'!$C$18=2),'CBA - BIM level 2'!AO29,IF(AND('Tool interface'!$C$19=4,'Tool interface'!$C$18=3),'CBA - BIM level 2'!AN29,IF(AND('Tool interface'!$C$19=4,'Tool interface'!$C$18=4),AM29,IF(AND('Tool interface'!$C$19=4,'Tool interface'!$C$18=5),AL29,IF(AND('Tool interface'!$C$19=4,'Tool interface'!$C$18=6),AK29,IF(AND('Tool interface'!$C$19=4,'Tool interface'!$C$18=7),AJ29,IF(AND('Tool interface'!$C$19=4,'Tool interface'!$C$18=8),AI29,IF(AND('Tool interface'!$C$19=4,'Tool interface'!$C$18=9),AH29,IF(AND('Tool interface'!$C$19=4,'Tool interface'!$C$18=10),AG29,IF(AND('Tool interface'!$C$19=3,'Tool interface'!$C$18=1),'CBA - BIM level 2'!AQ29,IF(AND('Tool interface'!$C$19=3,'Tool interface'!$C$18=2),'CBA - BIM level 2'!AP29,IF(AND('Tool interface'!$C$19=3,'Tool interface'!$C$18=3),'CBA - BIM level 2'!AO29,IF(AND('Tool interface'!$C$19=3,'Tool interface'!$C$18=4),'CBA - BIM level 2'!AN29,IF(AND('Tool interface'!$C$19=3,'Tool interface'!$C$18=5),AM29,IF(AND('Tool interface'!$C$19=3,'Tool interface'!$C$18=6),AL29,IF(AND('Tool interface'!$C$19=3,'Tool interface'!$C$18=7),AK29,IF(AND('Tool interface'!$C$19=3,'Tool interface'!$C$18=8),AJ29,IF(AND('Tool interface'!$C$19=3,'Tool interface'!$C$18=9),AI29,IF(AND('Tool interface'!$C$19=3,'Tool interface'!$C$18=10),AH29,IF(AND('Tool interface'!$C$19=2,'Tool interface'!$C$18=1),'CBA - BIM level 2'!AR29,IF(AND('Tool interface'!$C$19=2,'Tool interface'!$C$18=2),'CBA - BIM level 2'!AQ29,IF(AND('Tool interface'!$C$19=2,'Tool interface'!$C$18=3),'CBA - BIM level 2'!AP29,IF(AND('Tool interface'!$C$19=2,'Tool interface'!$C$18=4),'CBA - BIM level 2'!AO29,IF(AND('Tool interface'!$C$19=2,'Tool interface'!$C$18=5),'CBA - BIM level 2'!AN29,IF(AND('Tool interface'!$C$19=2,'Tool interface'!$C$18=6),AM29,IF(AND('Tool interface'!$C$19=2,'Tool interface'!$C$18=7),AL29,IF(AND('Tool interface'!$C$19=2,'Tool interface'!$C$18=8),AK29,IF(AND('Tool interface'!$C$19=2,'Tool interface'!$C$18=9),AJ29,IF(AND('Tool interface'!$C$19=2,'Tool interface'!$C$18=10),AI29,IF(AND('Tool interface'!$C$19=1,'Tool interface'!$C$18=1),'CBA - BIM level 2'!AS29,IF(AND('Tool interface'!$C$19=1,'Tool interface'!$C$18=2),'CBA - BIM level 2'!AR29,IF(AND('Tool interface'!$C$19=1,'Tool interface'!$C$18=3),'CBA - BIM level 2'!AQ29,IF(AND('Tool interface'!$C$19=1,'Tool interface'!$C$18=4),'CBA - BIM level 2'!AP29,IF(AND('Tool interface'!$C$19=1,'Tool interface'!$C$18=5),'CBA - BIM level 2'!AO29,IF(AND('Tool interface'!$C$19=1,'Tool interface'!$C$18=6),AN29,IF(AND('Tool interface'!$C$19=1,'Tool interface'!$C$18=7),AM29,IF(AND('Tool interface'!$C$19=1,'Tool interface'!$C$18=8),AL29,IF(AND('Tool interface'!$C$19=1,'Tool interface'!$C$18=9),AK29,IF(AND('Tool interface'!$C$19=1,'Tool interface'!$C$18=10),AJ29,))))))))))))))))))))))))))))))))))))))))))))))))))</f>
        <v>0</v>
      </c>
      <c r="AG30" s="395">
        <f>+IF(AND('Tool interface'!$C$19=5,'Tool interface'!$C$18=1),'CBA - BIM level 2'!AP29,IF(AND('Tool interface'!$C$19=5,'Tool interface'!$C$18=2),'CBA - BIM level 2'!AO29,IF(AND('Tool interface'!$C$19=5,'Tool interface'!$C$18=3),AN29,IF(AND('Tool interface'!$C$19=5,'Tool interface'!$C$18=4),AM29,IF(AND('Tool interface'!$C$19=5,'Tool interface'!$C$18=5),AL29,IF(AND('Tool interface'!$C$19=5,'Tool interface'!$C$18=6),AK29,IF(AND('Tool interface'!$C$19=5,'Tool interface'!$C$18=7),AJ29,IF(AND('Tool interface'!$C$19=5,'Tool interface'!$C$18=8),AI29,IF(AND('Tool interface'!$C$19=5,'Tool interface'!$C$18=9),AH29,IF(AND('Tool interface'!$C$19=5,'Tool interface'!$C$18=10),AG29,IF(AND('Tool interface'!$C$19=4,'Tool interface'!$C$18=1),'CBA - BIM level 2'!AQ29,IF(AND('Tool interface'!$C$19=4,'Tool interface'!$C$18=2),'CBA - BIM level 2'!AP29,IF(AND('Tool interface'!$C$19=4,'Tool interface'!$C$18=3),'CBA - BIM level 2'!AO29,IF(AND('Tool interface'!$C$19=4,'Tool interface'!$C$18=4),AN29,IF(AND('Tool interface'!$C$19=4,'Tool interface'!$C$18=5),AM29,IF(AND('Tool interface'!$C$19=4,'Tool interface'!$C$18=6),AL29,IF(AND('Tool interface'!$C$19=4,'Tool interface'!$C$18=7),AK29,IF(AND('Tool interface'!$C$19=4,'Tool interface'!$C$18=8),AJ29,IF(AND('Tool interface'!$C$19=4,'Tool interface'!$C$18=9),AI29,IF(AND('Tool interface'!$C$19=4,'Tool interface'!$C$18=10),AH29,IF(AND('Tool interface'!$C$19=3,'Tool interface'!$C$18=1),'CBA - BIM level 2'!AR29,IF(AND('Tool interface'!$C$19=3,'Tool interface'!$C$18=2),'CBA - BIM level 2'!AQ29,IF(AND('Tool interface'!$C$19=3,'Tool interface'!$C$18=3),'CBA - BIM level 2'!AP29,IF(AND('Tool interface'!$C$19=3,'Tool interface'!$C$18=4),'CBA - BIM level 2'!AO29,IF(AND('Tool interface'!$C$19=3,'Tool interface'!$C$18=5),AN29,IF(AND('Tool interface'!$C$19=3,'Tool interface'!$C$18=6),AM29,IF(AND('Tool interface'!$C$19=3,'Tool interface'!$C$18=7),AL29,IF(AND('Tool interface'!$C$19=3,'Tool interface'!$C$18=8),AK29,IF(AND('Tool interface'!$C$19=3,'Tool interface'!$C$18=9),AJ29,IF(AND('Tool interface'!$C$19=3,'Tool interface'!$C$18=10),AI29,IF(AND('Tool interface'!$C$19=2,'Tool interface'!$C$18=1),'CBA - BIM level 2'!AS29,IF(AND('Tool interface'!$C$19=2,'Tool interface'!$C$18=2),'CBA - BIM level 2'!AR29,IF(AND('Tool interface'!$C$19=2,'Tool interface'!$C$18=3),'CBA - BIM level 2'!AQ29,IF(AND('Tool interface'!$C$19=2,'Tool interface'!$C$18=4),'CBA - BIM level 2'!AP29,IF(AND('Tool interface'!$C$19=2,'Tool interface'!$C$18=5),'CBA - BIM level 2'!AO29,IF(AND('Tool interface'!$C$19=2,'Tool interface'!$C$18=6),AN29,IF(AND('Tool interface'!$C$19=2,'Tool interface'!$C$18=7),AM29,IF(AND('Tool interface'!$C$19=2,'Tool interface'!$C$18=8),AL29,IF(AND('Tool interface'!$C$19=2,'Tool interface'!$C$18=9),AK29,IF(AND('Tool interface'!$C$19=2,'Tool interface'!$C$18=10),AJ29,IF(AND('Tool interface'!$C$19=1,'Tool interface'!$C$18=1),'CBA - BIM level 2'!AT29,IF(AND('Tool interface'!$C$19=1,'Tool interface'!$C$18=2),'CBA - BIM level 2'!AS29,IF(AND('Tool interface'!$C$19=1,'Tool interface'!$C$18=3),'CBA - BIM level 2'!AR29,IF(AND('Tool interface'!$C$19=1,'Tool interface'!$C$18=4),'CBA - BIM level 2'!AQ29,IF(AND('Tool interface'!$C$19=1,'Tool interface'!$C$18=5),'CBA - BIM level 2'!AP29,IF(AND('Tool interface'!$C$19=1,'Tool interface'!$C$18=6),AO29,IF(AND('Tool interface'!$C$19=1,'Tool interface'!$C$18=7),AN29,IF(AND('Tool interface'!$C$19=1,'Tool interface'!$C$18=8),AM29,IF(AND('Tool interface'!$C$19=1,'Tool interface'!$C$18=9),AL29,IF(AND('Tool interface'!$C$19=1,'Tool interface'!$C$18=10),AK29,))))))))))))))))))))))))))))))))))))))))))))))))))</f>
        <v>0</v>
      </c>
      <c r="AH30" s="395">
        <f>+IF(AND('Tool interface'!$C$19=5,'Tool interface'!$C$18=1),'CBA - BIM level 2'!AQ29,IF(AND('Tool interface'!$C$19=5,'Tool interface'!$C$18=2),'CBA - BIM level 2'!AP29,IF(AND('Tool interface'!$C$19=5,'Tool interface'!$C$18=3),AO29,IF(AND('Tool interface'!$C$19=5,'Tool interface'!$C$18=4),AN29,IF(AND('Tool interface'!$C$19=5,'Tool interface'!$C$18=5),AM29,IF(AND('Tool interface'!$C$19=5,'Tool interface'!$C$18=6),AL29,IF(AND('Tool interface'!$C$19=5,'Tool interface'!$C$18=7),AK29,IF(AND('Tool interface'!$C$19=5,'Tool interface'!$C$18=8),AJ29,IF(AND('Tool interface'!$C$19=5,'Tool interface'!$C$18=9),AI29,IF(AND('Tool interface'!$C$19=5,'Tool interface'!$C$18=10),AH29,IF(AND('Tool interface'!$C$19=4,'Tool interface'!$C$18=1),'CBA - BIM level 2'!AR29,IF(AND('Tool interface'!$C$19=4,'Tool interface'!$C$18=2),'CBA - BIM level 2'!AQ29,IF(AND('Tool interface'!$C$19=4,'Tool interface'!$C$18=3),'CBA - BIM level 2'!AP29,IF(AND('Tool interface'!$C$19=4,'Tool interface'!$C$18=4),AO29,IF(AND('Tool interface'!$C$19=4,'Tool interface'!$C$18=5),AN29,IF(AND('Tool interface'!$C$19=4,'Tool interface'!$C$18=6),AM29,IF(AND('Tool interface'!$C$19=4,'Tool interface'!$C$18=7),AL29,IF(AND('Tool interface'!$C$19=4,'Tool interface'!$C$18=8),AK29,IF(AND('Tool interface'!$C$19=4,'Tool interface'!$C$18=9),AJ29,IF(AND('Tool interface'!$C$19=4,'Tool interface'!$C$18=10),AI29,IF(AND('Tool interface'!$C$19=3,'Tool interface'!$C$18=1),'CBA - BIM level 2'!AS29,IF(AND('Tool interface'!$C$19=3,'Tool interface'!$C$18=2),'CBA - BIM level 2'!AR29,IF(AND('Tool interface'!$C$19=3,'Tool interface'!$C$18=3),'CBA - BIM level 2'!AQ29,IF(AND('Tool interface'!$C$19=3,'Tool interface'!$C$18=4),'CBA - BIM level 2'!AP29,IF(AND('Tool interface'!$C$19=3,'Tool interface'!$C$18=5),AO29,IF(AND('Tool interface'!$C$19=3,'Tool interface'!$C$18=6),AN29,IF(AND('Tool interface'!$C$19=3,'Tool interface'!$C$18=7),AM29,IF(AND('Tool interface'!$C$19=3,'Tool interface'!$C$18=8),AL29,IF(AND('Tool interface'!$C$19=3,'Tool interface'!$C$18=9),AK29,IF(AND('Tool interface'!$C$19=3,'Tool interface'!$C$18=10),AJ29,IF(AND('Tool interface'!$C$19=2,'Tool interface'!$C$18=1),'CBA - BIM level 2'!AT29,IF(AND('Tool interface'!$C$19=2,'Tool interface'!$C$18=2),'CBA - BIM level 2'!AS29,IF(AND('Tool interface'!$C$19=2,'Tool interface'!$C$18=3),'CBA - BIM level 2'!AR29,IF(AND('Tool interface'!$C$19=2,'Tool interface'!$C$18=4),'CBA - BIM level 2'!AQ29,IF(AND('Tool interface'!$C$19=2,'Tool interface'!$C$18=5),'CBA - BIM level 2'!AP29,IF(AND('Tool interface'!$C$19=2,'Tool interface'!$C$18=6),AO29,IF(AND('Tool interface'!$C$19=2,'Tool interface'!$C$18=7),AN29,IF(AND('Tool interface'!$C$19=2,'Tool interface'!$C$18=8),AM29,IF(AND('Tool interface'!$C$19=2,'Tool interface'!$C$18=9),AL29,IF(AND('Tool interface'!$C$19=2,'Tool interface'!$C$18=10),AK29,IF(AND('Tool interface'!$C$19=1,'Tool interface'!$C$18=1),'CBA - BIM level 2'!AU29,IF(AND('Tool interface'!$C$19=1,'Tool interface'!$C$18=2),'CBA - BIM level 2'!AT29,IF(AND('Tool interface'!$C$19=1,'Tool interface'!$C$18=3),'CBA - BIM level 2'!AS29,IF(AND('Tool interface'!$C$19=1,'Tool interface'!$C$18=4),'CBA - BIM level 2'!AR29,IF(AND('Tool interface'!$C$19=1,'Tool interface'!$C$18=5),'CBA - BIM level 2'!AQ29,IF(AND('Tool interface'!$C$19=1,'Tool interface'!$C$18=6),AP29,IF(AND('Tool interface'!$C$19=1,'Tool interface'!$C$18=7),AO29,IF(AND('Tool interface'!$C$19=1,'Tool interface'!$C$18=8),AN29,IF(AND('Tool interface'!$C$19=1,'Tool interface'!$C$18=9),AM29,IF(AND('Tool interface'!$C$19=1,'Tool interface'!$C$18=10),AL29,))))))))))))))))))))))))))))))))))))))))))))))))))</f>
        <v>0</v>
      </c>
      <c r="AI30" s="395">
        <f>+IF(AND('Tool interface'!$C$19=5,'Tool interface'!$C$18=1),'CBA - BIM level 2'!AR29,IF(AND('Tool interface'!$C$19=5,'Tool interface'!$C$18=2),'CBA - BIM level 2'!AQ29,IF(AND('Tool interface'!$C$19=5,'Tool interface'!$C$18=3),AP29,IF(AND('Tool interface'!$C$19=5,'Tool interface'!$C$18=4),AO29,IF(AND('Tool interface'!$C$19=5,'Tool interface'!$C$18=5),AN29,IF(AND('Tool interface'!$C$19=5,'Tool interface'!$C$18=6),AM29,IF(AND('Tool interface'!$C$19=5,'Tool interface'!$C$18=7),AL29,IF(AND('Tool interface'!$C$19=5,'Tool interface'!$C$18=8),AK29,IF(AND('Tool interface'!$C$19=5,'Tool interface'!$C$18=9),AJ29,IF(AND('Tool interface'!$C$19=5,'Tool interface'!$C$18=10),AI29,IF(AND('Tool interface'!$C$19=4,'Tool interface'!$C$18=1),'CBA - BIM level 2'!AS29,IF(AND('Tool interface'!$C$19=4,'Tool interface'!$C$18=2),'CBA - BIM level 2'!AR29,IF(AND('Tool interface'!$C$19=4,'Tool interface'!$C$18=3),'CBA - BIM level 2'!AQ29,IF(AND('Tool interface'!$C$19=4,'Tool interface'!$C$18=4),AP29,IF(AND('Tool interface'!$C$19=4,'Tool interface'!$C$18=5),AO29,IF(AND('Tool interface'!$C$19=4,'Tool interface'!$C$18=6),AN29,IF(AND('Tool interface'!$C$19=4,'Tool interface'!$C$18=7),AM29,IF(AND('Tool interface'!$C$19=4,'Tool interface'!$C$18=8),AL29,IF(AND('Tool interface'!$C$19=4,'Tool interface'!$C$18=9),AK29,IF(AND('Tool interface'!$C$19=4,'Tool interface'!$C$18=10),AJ29,IF(AND('Tool interface'!$C$19=3,'Tool interface'!$C$18=1),'CBA - BIM level 2'!AT29,IF(AND('Tool interface'!$C$19=3,'Tool interface'!$C$18=2),'CBA - BIM level 2'!AS29,IF(AND('Tool interface'!$C$19=3,'Tool interface'!$C$18=3),'CBA - BIM level 2'!AR29,IF(AND('Tool interface'!$C$19=3,'Tool interface'!$C$18=4),'CBA - BIM level 2'!AQ29,IF(AND('Tool interface'!$C$19=3,'Tool interface'!$C$18=5),AP29,IF(AND('Tool interface'!$C$19=3,'Tool interface'!$C$18=6),AO29,IF(AND('Tool interface'!$C$19=3,'Tool interface'!$C$18=7),AN29,IF(AND('Tool interface'!$C$19=3,'Tool interface'!$C$18=8),AM29,IF(AND('Tool interface'!$C$19=3,'Tool interface'!$C$18=9),AL29,IF(AND('Tool interface'!$C$19=3,'Tool interface'!$C$18=10),AK29,IF(AND('Tool interface'!$C$19=2,'Tool interface'!$C$18=1),'CBA - BIM level 2'!AU29,IF(AND('Tool interface'!$C$19=2,'Tool interface'!$C$18=2),'CBA - BIM level 2'!AT29,IF(AND('Tool interface'!$C$19=2,'Tool interface'!$C$18=3),'CBA - BIM level 2'!AS29,IF(AND('Tool interface'!$C$19=2,'Tool interface'!$C$18=4),'CBA - BIM level 2'!AR29,IF(AND('Tool interface'!$C$19=2,'Tool interface'!$C$18=5),'CBA - BIM level 2'!AQ29,IF(AND('Tool interface'!$C$19=2,'Tool interface'!$C$18=6),AP29,IF(AND('Tool interface'!$C$19=2,'Tool interface'!$C$18=7),AO29,IF(AND('Tool interface'!$C$19=2,'Tool interface'!$C$18=8),AN29,IF(AND('Tool interface'!$C$19=2,'Tool interface'!$C$18=9),AM29,IF(AND('Tool interface'!$C$19=2,'Tool interface'!$C$18=10),AL29,IF(AND('Tool interface'!$C$19=1,'Tool interface'!$C$18=1),'CBA - BIM level 2'!AV29,IF(AND('Tool interface'!$C$19=1,'Tool interface'!$C$18=2),'CBA - BIM level 2'!AU29,IF(AND('Tool interface'!$C$19=1,'Tool interface'!$C$18=3),'CBA - BIM level 2'!AT29,IF(AND('Tool interface'!$C$19=1,'Tool interface'!$C$18=4),'CBA - BIM level 2'!AS29,IF(AND('Tool interface'!$C$19=1,'Tool interface'!$C$18=5),'CBA - BIM level 2'!AR29,IF(AND('Tool interface'!$C$19=1,'Tool interface'!$C$18=6),AQ29,IF(AND('Tool interface'!$C$19=1,'Tool interface'!$C$18=7),AP29,IF(AND('Tool interface'!$C$19=1,'Tool interface'!$C$18=8),AO29,IF(AND('Tool interface'!$C$19=1,'Tool interface'!$C$18=9),AN29,IF(AND('Tool interface'!$C$19=1,'Tool interface'!$C$18=10),AM29,))))))))))))))))))))))))))))))))))))))))))))))))))</f>
        <v>0</v>
      </c>
      <c r="AJ30" s="395">
        <f>+IF(AND('Tool interface'!$C$19=5,'Tool interface'!$C$18=1),'CBA - BIM level 2'!AS29,IF(AND('Tool interface'!$C$19=5,'Tool interface'!$C$18=2),'CBA - BIM level 2'!AR29,IF(AND('Tool interface'!$C$19=5,'Tool interface'!$C$18=3),AQ29,IF(AND('Tool interface'!$C$19=5,'Tool interface'!$C$18=4),AP29,IF(AND('Tool interface'!$C$19=5,'Tool interface'!$C$18=5),AO29,IF(AND('Tool interface'!$C$19=5,'Tool interface'!$C$18=6),AN29,IF(AND('Tool interface'!$C$19=5,'Tool interface'!$C$18=7),AM29,IF(AND('Tool interface'!$C$19=5,'Tool interface'!$C$18=8),AL29,IF(AND('Tool interface'!$C$19=5,'Tool interface'!$C$18=9),AK29,IF(AND('Tool interface'!$C$19=5,'Tool interface'!$C$18=10),AJ29,IF(AND('Tool interface'!$C$19=4,'Tool interface'!$C$18=1),'CBA - BIM level 2'!AT29,IF(AND('Tool interface'!$C$19=4,'Tool interface'!$C$18=2),'CBA - BIM level 2'!AS29,IF(AND('Tool interface'!$C$19=4,'Tool interface'!$C$18=3),'CBA - BIM level 2'!AR29,IF(AND('Tool interface'!$C$19=4,'Tool interface'!$C$18=4),AQ29,IF(AND('Tool interface'!$C$19=4,'Tool interface'!$C$18=5),AP29,IF(AND('Tool interface'!$C$19=4,'Tool interface'!$C$18=6),AO29,IF(AND('Tool interface'!$C$19=4,'Tool interface'!$C$18=7),AN29,IF(AND('Tool interface'!$C$19=4,'Tool interface'!$C$18=8),AM29,IF(AND('Tool interface'!$C$19=4,'Tool interface'!$C$18=9),AL29,IF(AND('Tool interface'!$C$19=4,'Tool interface'!$C$18=10),AK29,IF(AND('Tool interface'!$C$19=3,'Tool interface'!$C$18=1),'CBA - BIM level 2'!AU29,IF(AND('Tool interface'!$C$19=3,'Tool interface'!$C$18=2),'CBA - BIM level 2'!AT29,IF(AND('Tool interface'!$C$19=3,'Tool interface'!$C$18=3),'CBA - BIM level 2'!AS29,IF(AND('Tool interface'!$C$19=3,'Tool interface'!$C$18=4),'CBA - BIM level 2'!AR29,IF(AND('Tool interface'!$C$19=3,'Tool interface'!$C$18=5),AQ29,IF(AND('Tool interface'!$C$19=3,'Tool interface'!$C$18=6),AP29,IF(AND('Tool interface'!$C$19=3,'Tool interface'!$C$18=7),AO29,IF(AND('Tool interface'!$C$19=3,'Tool interface'!$C$18=8),AN29,IF(AND('Tool interface'!$C$19=3,'Tool interface'!$C$18=9),AM29,IF(AND('Tool interface'!$C$19=3,'Tool interface'!$C$18=10),AL29,IF(AND('Tool interface'!$C$19=2,'Tool interface'!$C$18=1),'CBA - BIM level 2'!AV29,IF(AND('Tool interface'!$C$19=2,'Tool interface'!$C$18=2),'CBA - BIM level 2'!AU29,IF(AND('Tool interface'!$C$19=2,'Tool interface'!$C$18=3),'CBA - BIM level 2'!AT29,IF(AND('Tool interface'!$C$19=2,'Tool interface'!$C$18=4),'CBA - BIM level 2'!AS29,IF(AND('Tool interface'!$C$19=2,'Tool interface'!$C$18=5),'CBA - BIM level 2'!AR29,IF(AND('Tool interface'!$C$19=2,'Tool interface'!$C$18=6),AQ29,IF(AND('Tool interface'!$C$19=2,'Tool interface'!$C$18=7),AP29,IF(AND('Tool interface'!$C$19=2,'Tool interface'!$C$18=8),AO29,IF(AND('Tool interface'!$C$19=2,'Tool interface'!$C$18=9),AN29,IF(AND('Tool interface'!$C$19=2,'Tool interface'!$C$18=10),AM29,IF(AND('Tool interface'!$C$19=1,'Tool interface'!$C$18=1),'CBA - BIM level 2'!AW29,IF(AND('Tool interface'!$C$19=1,'Tool interface'!$C$18=2),'CBA - BIM level 2'!AV29,IF(AND('Tool interface'!$C$19=1,'Tool interface'!$C$18=3),'CBA - BIM level 2'!AU29,IF(AND('Tool interface'!$C$19=1,'Tool interface'!$C$18=4),'CBA - BIM level 2'!AT29,IF(AND('Tool interface'!$C$19=1,'Tool interface'!$C$18=5),'CBA - BIM level 2'!AS29,IF(AND('Tool interface'!$C$19=1,'Tool interface'!$C$18=6),AR29,IF(AND('Tool interface'!$C$19=1,'Tool interface'!$C$18=7),AQ29,IF(AND('Tool interface'!$C$19=1,'Tool interface'!$C$18=8),AP29,IF(AND('Tool interface'!$C$19=1,'Tool interface'!$C$18=9),AO29,IF(AND('Tool interface'!$C$19=1,'Tool interface'!$C$18=10),AN29,))))))))))))))))))))))))))))))))))))))))))))))))))</f>
        <v>0</v>
      </c>
      <c r="AK30" s="395">
        <f>+IF(AND('Tool interface'!$C$19=5,'Tool interface'!$C$18=1),'CBA - BIM level 2'!AT29,IF(AND('Tool interface'!$C$19=5,'Tool interface'!$C$18=2),'CBA - BIM level 2'!AS29,IF(AND('Tool interface'!$C$19=5,'Tool interface'!$C$18=3),AR29,IF(AND('Tool interface'!$C$19=5,'Tool interface'!$C$18=4),AQ29,IF(AND('Tool interface'!$C$19=5,'Tool interface'!$C$18=5),AP29,IF(AND('Tool interface'!$C$19=5,'Tool interface'!$C$18=6),AO29,IF(AND('Tool interface'!$C$19=5,'Tool interface'!$C$18=7),AN29,IF(AND('Tool interface'!$C$19=5,'Tool interface'!$C$18=8),AM29,IF(AND('Tool interface'!$C$19=5,'Tool interface'!$C$18=9),AL29,IF(AND('Tool interface'!$C$19=5,'Tool interface'!$C$18=10),AK29,IF(AND('Tool interface'!$C$19=4,'Tool interface'!$C$18=1),'CBA - BIM level 2'!AU29,IF(AND('Tool interface'!$C$19=4,'Tool interface'!$C$18=2),'CBA - BIM level 2'!AT29,IF(AND('Tool interface'!$C$19=4,'Tool interface'!$C$18=3),'CBA - BIM level 2'!AS29,IF(AND('Tool interface'!$C$19=4,'Tool interface'!$C$18=4),AR29,IF(AND('Tool interface'!$C$19=4,'Tool interface'!$C$18=5),AQ29,IF(AND('Tool interface'!$C$19=4,'Tool interface'!$C$18=6),AP29,IF(AND('Tool interface'!$C$19=4,'Tool interface'!$C$18=7),AO29,IF(AND('Tool interface'!$C$19=4,'Tool interface'!$C$18=8),AN29,IF(AND('Tool interface'!$C$19=4,'Tool interface'!$C$18=9),AM29,IF(AND('Tool interface'!$C$19=4,'Tool interface'!$C$18=10),AL29,IF(AND('Tool interface'!$C$19=3,'Tool interface'!$C$18=1),'CBA - BIM level 2'!AV29,IF(AND('Tool interface'!$C$19=3,'Tool interface'!$C$18=2),'CBA - BIM level 2'!AU29,IF(AND('Tool interface'!$C$19=3,'Tool interface'!$C$18=3),'CBA - BIM level 2'!AT29,IF(AND('Tool interface'!$C$19=3,'Tool interface'!$C$18=4),'CBA - BIM level 2'!AS29,IF(AND('Tool interface'!$C$19=3,'Tool interface'!$C$18=5),AR29,IF(AND('Tool interface'!$C$19=3,'Tool interface'!$C$18=6),AQ29,IF(AND('Tool interface'!$C$19=3,'Tool interface'!$C$18=7),AP29,IF(AND('Tool interface'!$C$19=3,'Tool interface'!$C$18=8),AO29,IF(AND('Tool interface'!$C$19=3,'Tool interface'!$C$18=9),AN29,IF(AND('Tool interface'!$C$19=3,'Tool interface'!$C$18=10),AM29,IF(AND('Tool interface'!$C$19=2,'Tool interface'!$C$18=1),'CBA - BIM level 2'!AW29,IF(AND('Tool interface'!$C$19=2,'Tool interface'!$C$18=2),'CBA - BIM level 2'!AV29,IF(AND('Tool interface'!$C$19=2,'Tool interface'!$C$18=3),'CBA - BIM level 2'!AU29,IF(AND('Tool interface'!$C$19=2,'Tool interface'!$C$18=4),'CBA - BIM level 2'!AT29,IF(AND('Tool interface'!$C$19=2,'Tool interface'!$C$18=5),'CBA - BIM level 2'!AS29,IF(AND('Tool interface'!$C$19=2,'Tool interface'!$C$18=6),AR29,IF(AND('Tool interface'!$C$19=2,'Tool interface'!$C$18=7),AQ29,IF(AND('Tool interface'!$C$19=2,'Tool interface'!$C$18=8),AP29,IF(AND('Tool interface'!$C$19=2,'Tool interface'!$C$18=9),AO29,IF(AND('Tool interface'!$C$19=2,'Tool interface'!$C$18=10),AN29,IF(AND('Tool interface'!$C$19=1,'Tool interface'!$C$18=1),'CBA - BIM level 2'!AX29,IF(AND('Tool interface'!$C$19=1,'Tool interface'!$C$18=2),'CBA - BIM level 2'!AW29,IF(AND('Tool interface'!$C$19=1,'Tool interface'!$C$18=3),'CBA - BIM level 2'!AV29,IF(AND('Tool interface'!$C$19=1,'Tool interface'!$C$18=4),'CBA - BIM level 2'!AU29,IF(AND('Tool interface'!$C$19=1,'Tool interface'!$C$18=5),'CBA - BIM level 2'!AT29,IF(AND('Tool interface'!$C$19=1,'Tool interface'!$C$18=6),AS29,IF(AND('Tool interface'!$C$19=1,'Tool interface'!$C$18=7),AR29,IF(AND('Tool interface'!$C$19=1,'Tool interface'!$C$18=8),AQ29,IF(AND('Tool interface'!$C$19=1,'Tool interface'!$C$18=9),AP29,IF(AND('Tool interface'!$C$19=1,'Tool interface'!$C$18=10),AO29,))))))))))))))))))))))))))))))))))))))))))))))))))</f>
        <v>0</v>
      </c>
      <c r="AL30" s="247"/>
      <c r="AM30" s="247"/>
      <c r="AN30" s="247"/>
      <c r="AO30" s="247"/>
    </row>
    <row r="31" spans="1:41" ht="14.25" customHeight="1" thickBot="1" x14ac:dyDescent="0.4">
      <c r="A31" s="247"/>
      <c r="B31" s="357" t="s">
        <v>446</v>
      </c>
      <c r="C31" s="396">
        <f>+C15-C28</f>
        <v>0</v>
      </c>
      <c r="D31" s="396">
        <f t="shared" ref="D31:AK31" si="9">+D15-D28</f>
        <v>0</v>
      </c>
      <c r="E31" s="396">
        <f t="shared" si="9"/>
        <v>0</v>
      </c>
      <c r="F31" s="396">
        <f t="shared" si="9"/>
        <v>0</v>
      </c>
      <c r="G31" s="396">
        <f t="shared" si="9"/>
        <v>0</v>
      </c>
      <c r="H31" s="396">
        <f t="shared" si="9"/>
        <v>0</v>
      </c>
      <c r="I31" s="396">
        <f t="shared" si="9"/>
        <v>0</v>
      </c>
      <c r="J31" s="396">
        <f t="shared" si="9"/>
        <v>0</v>
      </c>
      <c r="K31" s="396">
        <f t="shared" si="9"/>
        <v>0</v>
      </c>
      <c r="L31" s="396">
        <f t="shared" si="9"/>
        <v>0</v>
      </c>
      <c r="M31" s="396">
        <f t="shared" si="9"/>
        <v>0</v>
      </c>
      <c r="N31" s="396">
        <f t="shared" si="9"/>
        <v>0</v>
      </c>
      <c r="O31" s="396">
        <f t="shared" si="9"/>
        <v>0</v>
      </c>
      <c r="P31" s="396">
        <f t="shared" si="9"/>
        <v>0</v>
      </c>
      <c r="Q31" s="396">
        <f t="shared" si="9"/>
        <v>0</v>
      </c>
      <c r="R31" s="396">
        <f t="shared" si="9"/>
        <v>0</v>
      </c>
      <c r="S31" s="396">
        <f t="shared" si="9"/>
        <v>0</v>
      </c>
      <c r="T31" s="396">
        <f t="shared" si="9"/>
        <v>0</v>
      </c>
      <c r="U31" s="396">
        <f t="shared" si="9"/>
        <v>0</v>
      </c>
      <c r="V31" s="396">
        <f t="shared" si="9"/>
        <v>0</v>
      </c>
      <c r="W31" s="396">
        <f t="shared" si="9"/>
        <v>0</v>
      </c>
      <c r="X31" s="396">
        <f t="shared" si="9"/>
        <v>0</v>
      </c>
      <c r="Y31" s="396">
        <f t="shared" si="9"/>
        <v>0</v>
      </c>
      <c r="Z31" s="396">
        <f t="shared" si="9"/>
        <v>0</v>
      </c>
      <c r="AA31" s="396">
        <f t="shared" si="9"/>
        <v>0</v>
      </c>
      <c r="AB31" s="396">
        <f t="shared" si="9"/>
        <v>0</v>
      </c>
      <c r="AC31" s="396">
        <f t="shared" si="9"/>
        <v>0</v>
      </c>
      <c r="AD31" s="396">
        <f t="shared" si="9"/>
        <v>0</v>
      </c>
      <c r="AE31" s="396">
        <f t="shared" si="9"/>
        <v>0</v>
      </c>
      <c r="AF31" s="396">
        <f t="shared" si="9"/>
        <v>0</v>
      </c>
      <c r="AG31" s="396">
        <f t="shared" si="9"/>
        <v>0</v>
      </c>
      <c r="AH31" s="396">
        <f t="shared" si="9"/>
        <v>0</v>
      </c>
      <c r="AI31" s="396">
        <f t="shared" si="9"/>
        <v>0</v>
      </c>
      <c r="AJ31" s="396">
        <f t="shared" si="9"/>
        <v>0</v>
      </c>
      <c r="AK31" s="396">
        <f t="shared" si="9"/>
        <v>0</v>
      </c>
      <c r="AL31" s="247"/>
      <c r="AM31" s="247"/>
      <c r="AN31" s="247"/>
      <c r="AO31" s="247"/>
    </row>
    <row r="32" spans="1:41" ht="15" thickBot="1" x14ac:dyDescent="0.4">
      <c r="A32" s="247"/>
      <c r="B32" s="380"/>
      <c r="C32" s="381"/>
      <c r="D32" s="381"/>
      <c r="E32" s="381"/>
      <c r="F32" s="381"/>
      <c r="G32" s="381"/>
      <c r="H32" s="383"/>
      <c r="I32" s="420"/>
      <c r="J32" s="381"/>
      <c r="K32" s="381"/>
      <c r="L32" s="381"/>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68"/>
      <c r="AM32" s="247"/>
      <c r="AN32" s="247"/>
      <c r="AO32" s="247"/>
    </row>
    <row r="33" spans="1:41" ht="15" customHeight="1" thickBot="1" x14ac:dyDescent="0.4">
      <c r="A33" s="247"/>
      <c r="B33" s="384" t="s">
        <v>447</v>
      </c>
      <c r="C33" s="398" t="str">
        <f t="shared" ref="C33:AK33" si="10">IF(C31&lt;&gt;0,C31,"")</f>
        <v/>
      </c>
      <c r="D33" s="398" t="str">
        <f t="shared" si="10"/>
        <v/>
      </c>
      <c r="E33" s="398" t="str">
        <f t="shared" si="10"/>
        <v/>
      </c>
      <c r="F33" s="398" t="str">
        <f t="shared" si="10"/>
        <v/>
      </c>
      <c r="G33" s="398" t="str">
        <f t="shared" si="10"/>
        <v/>
      </c>
      <c r="H33" s="398" t="str">
        <f t="shared" si="10"/>
        <v/>
      </c>
      <c r="I33" s="398" t="str">
        <f t="shared" si="10"/>
        <v/>
      </c>
      <c r="J33" s="398" t="str">
        <f t="shared" si="10"/>
        <v/>
      </c>
      <c r="K33" s="398" t="str">
        <f t="shared" si="10"/>
        <v/>
      </c>
      <c r="L33" s="398" t="str">
        <f t="shared" si="10"/>
        <v/>
      </c>
      <c r="M33" s="398" t="str">
        <f t="shared" si="10"/>
        <v/>
      </c>
      <c r="N33" s="398" t="str">
        <f t="shared" si="10"/>
        <v/>
      </c>
      <c r="O33" s="398" t="str">
        <f t="shared" si="10"/>
        <v/>
      </c>
      <c r="P33" s="398" t="str">
        <f t="shared" si="10"/>
        <v/>
      </c>
      <c r="Q33" s="398" t="str">
        <f t="shared" si="10"/>
        <v/>
      </c>
      <c r="R33" s="398" t="str">
        <f t="shared" si="10"/>
        <v/>
      </c>
      <c r="S33" s="398" t="str">
        <f t="shared" si="10"/>
        <v/>
      </c>
      <c r="T33" s="398" t="str">
        <f t="shared" si="10"/>
        <v/>
      </c>
      <c r="U33" s="398" t="str">
        <f t="shared" si="10"/>
        <v/>
      </c>
      <c r="V33" s="398" t="str">
        <f t="shared" si="10"/>
        <v/>
      </c>
      <c r="W33" s="398" t="str">
        <f t="shared" si="10"/>
        <v/>
      </c>
      <c r="X33" s="398" t="str">
        <f t="shared" si="10"/>
        <v/>
      </c>
      <c r="Y33" s="398" t="str">
        <f t="shared" si="10"/>
        <v/>
      </c>
      <c r="Z33" s="398" t="str">
        <f t="shared" si="10"/>
        <v/>
      </c>
      <c r="AA33" s="398" t="str">
        <f t="shared" si="10"/>
        <v/>
      </c>
      <c r="AB33" s="398" t="str">
        <f t="shared" si="10"/>
        <v/>
      </c>
      <c r="AC33" s="398" t="str">
        <f t="shared" si="10"/>
        <v/>
      </c>
      <c r="AD33" s="398" t="str">
        <f t="shared" si="10"/>
        <v/>
      </c>
      <c r="AE33" s="398" t="str">
        <f t="shared" si="10"/>
        <v/>
      </c>
      <c r="AF33" s="398" t="str">
        <f t="shared" si="10"/>
        <v/>
      </c>
      <c r="AG33" s="398" t="str">
        <f t="shared" si="10"/>
        <v/>
      </c>
      <c r="AH33" s="398" t="str">
        <f t="shared" si="10"/>
        <v/>
      </c>
      <c r="AI33" s="398" t="str">
        <f t="shared" si="10"/>
        <v/>
      </c>
      <c r="AJ33" s="398" t="str">
        <f t="shared" si="10"/>
        <v/>
      </c>
      <c r="AK33" s="398" t="str">
        <f t="shared" si="10"/>
        <v/>
      </c>
      <c r="AL33" s="247"/>
      <c r="AM33" s="247"/>
      <c r="AN33" s="247"/>
      <c r="AO33" s="247"/>
    </row>
    <row r="34" spans="1:41" ht="15" thickBot="1" x14ac:dyDescent="0.4">
      <c r="A34" s="247"/>
      <c r="B34" s="274"/>
      <c r="C34" s="274"/>
      <c r="D34" s="274"/>
      <c r="E34" s="274"/>
      <c r="F34" s="274"/>
      <c r="G34" s="274"/>
      <c r="H34" s="275"/>
      <c r="I34" s="323"/>
      <c r="J34" s="274"/>
      <c r="K34" s="274"/>
      <c r="L34" s="274"/>
      <c r="M34" s="274"/>
      <c r="N34" s="274"/>
      <c r="O34" s="274"/>
      <c r="P34" s="274"/>
      <c r="Q34" s="274"/>
      <c r="R34" s="274"/>
      <c r="S34" s="274"/>
      <c r="T34" s="274"/>
      <c r="U34" s="274"/>
      <c r="V34" s="274"/>
      <c r="W34" s="274"/>
      <c r="X34" s="274"/>
      <c r="Y34" s="274"/>
      <c r="Z34" s="274"/>
      <c r="AA34" s="274"/>
      <c r="AB34" s="274"/>
      <c r="AC34" s="274"/>
      <c r="AD34" s="274"/>
      <c r="AE34" s="274"/>
      <c r="AF34" s="274"/>
      <c r="AG34" s="274"/>
      <c r="AH34" s="274"/>
      <c r="AI34" s="274"/>
      <c r="AJ34" s="274"/>
      <c r="AK34" s="274"/>
      <c r="AL34" s="268"/>
      <c r="AM34" s="247"/>
      <c r="AN34" s="247"/>
      <c r="AO34" s="247"/>
    </row>
    <row r="35" spans="1:41" ht="15" thickBot="1" x14ac:dyDescent="0.4">
      <c r="A35" s="247"/>
      <c r="B35" s="332" t="s">
        <v>448</v>
      </c>
      <c r="C35" s="397">
        <f>IF(C33&lt;&gt;"",C33,)</f>
        <v>0</v>
      </c>
      <c r="D35" s="397" t="str">
        <f>IF(D33&lt;&gt;"",D33,H33)</f>
        <v/>
      </c>
      <c r="E35" s="397">
        <f>IF(E33&lt;&gt;"",E33,IF('Tool interface'!$C$19=2,'CBA - BIM level 2'!$H$33,IF(AND('Tool interface'!C19=1,'Tool interface'!C18=1),'CBA - BIM level 2'!R33,IF(AND('Tool interface'!C19=1,'Tool interface'!C18&gt;1),$I$33,))))</f>
        <v>0</v>
      </c>
      <c r="F35" s="397">
        <f>IF(F33&lt;&gt;"",F33,IF('Tool interface'!$C$19=3,'CBA - BIM level 2'!$H$33,IF(AND('Tool interface'!$C$19=2,'Tool interface'!$C$18=1),$R$33,IF(AND('Tool interface'!$C$19=2,'Tool interface'!$C$18&gt;1),$I$33,IF(AND('Tool interface'!$C$19=1,'Tool interface'!$C$18=1),$S$33,IF(AND('Tool interface'!$C$19=1,'Tool interface'!$C$18=2),$R$33,IF(AND('Tool interface'!$C$19=1,'Tool interface'!$C$18&gt;2),$J$33,)))))))</f>
        <v>0</v>
      </c>
      <c r="G35" s="397">
        <f>IF(G33&lt;&gt;"",G33,IF('Tool interface'!$C$19=4,$H$33,IF(AND('Tool interface'!$C$19=3,'Tool interface'!$C$18=1),$R$33,IF(AND('Tool interface'!$C$19=3,'Tool interface'!$C$18&gt;1),$I$33,IF(AND('Tool interface'!$C$19=2,'Tool interface'!$C$18=1),$S$33,IF(AND('Tool interface'!$C$19=2,'Tool interface'!$C$18=2),$R$33,IF(AND('Tool interface'!$C$19=2,'Tool interface'!$C$18&gt;=3),$J$33,IF(AND('Tool interface'!$C$19=1,'Tool interface'!$C$18=1),$T$33,IF(AND('Tool interface'!$C$19=1,'Tool interface'!$C$18=2),$S$33,IF(AND('Tool interface'!$C$19=1,'Tool interface'!$C$18=3),$R$33,IF(AND('Tool interface'!$C$19=1,'Tool interface'!$C$18&gt;3),$K$33,)))))))))))</f>
        <v>0</v>
      </c>
      <c r="H35" s="397">
        <f>+IF('Tool interface'!$C$19=5,'CBA - BIM level 2'!$H$33,IF(AND('Tool interface'!$C$19=4,'Tool interface'!$C$18=1),'CBA - BIM level 2'!$R$33,IF(AND('Tool interface'!$C$19=4,'Tool interface'!$C$18&gt;1),'CBA - BIM level 2'!$I$33,IF(AND('Tool interface'!$C$19=3,'Tool interface'!$C$18=1),'CBA - BIM level 2'!$S$33,IF(AND('Tool interface'!$C$19=3,'Tool interface'!$C$18=2),'CBA - BIM level 2'!$R$33,IF(AND('Tool interface'!$C$19=3,'Tool interface'!$C$18&gt;=3),'CBA - BIM level 2'!$J$33,IF(AND('Tool interface'!$C$19=2,'Tool interface'!$C$18=1),'CBA - BIM level 2'!$T$33,IF(AND('Tool interface'!$C$19=2,'Tool interface'!$C$18=2),'CBA - BIM level 2'!$S$33,IF(AND('Tool interface'!$C$19=2,'Tool interface'!$C$18=3),'CBA - BIM level 2'!$R$33,IF(AND('Tool interface'!$C$19=2,'Tool interface'!$C$18&gt;3),'CBA - BIM level 2'!$K$33,IF(AND('Tool interface'!$C$19=1,'Tool interface'!$C$18=1),'CBA - BIM level 2'!$U$33,IF(AND('Tool interface'!$C$19=1,'Tool interface'!$C$18=2),'CBA - BIM level 2'!$T$33,IF(AND('Tool interface'!$C$19=1,'Tool interface'!$C$18=3),'CBA - BIM level 2'!$S$33,IF(AND('Tool interface'!$C$19=1,'Tool interface'!$C$18=4),'CBA - BIM level 2'!$R$33,IF(AND('Tool interface'!$C$19=1,'Tool interface'!$C$18&gt;4),'CBA - BIM level 2'!$L$33,)))))))))))))))</f>
        <v>0</v>
      </c>
      <c r="I35" s="397">
        <f>+IF(AND('Tool interface'!$C$19=5,'Tool interface'!$C$18=1),'CBA - BIM level 2'!$R$33,IF(AND('Tool interface'!$C$19=5,'Tool interface'!$C$18&gt;=2),'CBA - BIM level 2'!$I$33,IF(AND('Tool interface'!$C$19=4,'Tool interface'!$C$18=1),'CBA - BIM level 2'!$S$33,IF(AND('Tool interface'!$C$19=4,'Tool interface'!$C$18=2),'CBA - BIM level 2'!$R$33,IF(AND('Tool interface'!$C$19=4,'Tool interface'!$C$18&gt;=3),'CBA - BIM level 2'!$J$33,IF(AND('Tool interface'!$C$19=3,'Tool interface'!$C$18=1),'CBA - BIM level 2'!$T$33,IF(AND('Tool interface'!$C$19=3,'Tool interface'!$C$18=2),'CBA - BIM level 2'!$S$33,IF(AND('Tool interface'!$C$19=3,'Tool interface'!$C$18=3),'CBA - BIM level 2'!$R$33,IF(AND('Tool interface'!$C$19=3,'Tool interface'!$C$18&gt;=4),'CBA - BIM level 2'!$K$33,IF(AND('Tool interface'!$C$19=2,'Tool interface'!$C$18=1),'CBA - BIM level 2'!$U$33,IF(AND('Tool interface'!$C$19=2,'Tool interface'!$C$18=2),'CBA - BIM level 2'!$T$33,IF(AND('Tool interface'!$C$19=2,'Tool interface'!$C$18=3),'CBA - BIM level 2'!$S$33,IF(AND('Tool interface'!$C$19=2,'Tool interface'!$C$18=4),'CBA - BIM level 2'!$R$33,IF(AND('Tool interface'!$C$19=2,'Tool interface'!$C$18&gt;=5),'CBA - BIM level 2'!$L$33,IF(AND('Tool interface'!$C$19=1,'Tool interface'!$C$18=1),'CBA - BIM level 2'!$V$33,IF(AND('Tool interface'!$C$19=1,'Tool interface'!$C$18=2),'CBA - BIM level 2'!$U$33,IF(AND('Tool interface'!$C$19=1,'Tool interface'!$C$18=3),'CBA - BIM level 2'!$T$33,IF(AND('Tool interface'!$C$19=1,'Tool interface'!$C$18=4),'CBA - BIM level 2'!$S$33,IF(AND('Tool interface'!$C$19=1,'Tool interface'!$C$18=5),'CBA - BIM level 2'!$R$33,IF(AND('Tool interface'!$C$19=1,'Tool interface'!$C$18&gt;=6),'CBA - BIM level 2'!$M$33,))))))))))))))))))))</f>
        <v>0</v>
      </c>
      <c r="J35" s="397">
        <f>+IF(AND('Tool interface'!$C$19=5,'Tool interface'!$C$18=1),'CBA - BIM level 2'!S33,IF(AND('Tool interface'!$C$19=5,'Tool interface'!$C$18=2),'CBA - BIM level 2'!R33,IF(AND('Tool interface'!$C$19=5,'Tool interface'!$C$18&gt;=3),J33,IF(AND('Tool interface'!$C$19=4,'Tool interface'!$C$18=1),'CBA - BIM level 2'!T33,IF(AND('Tool interface'!$C$19=4,'Tool interface'!$C$18=2),'CBA - BIM level 2'!S33,IF(AND('Tool interface'!$C$19=4,'Tool interface'!$C$18=3),'CBA - BIM level 2'!R33,IF(AND('Tool interface'!$C$19=4,'Tool interface'!$C$18&gt;=4),K33,IF(AND('Tool interface'!$C$19=3,'Tool interface'!$C$18=1),'CBA - BIM level 2'!U33,IF(AND('Tool interface'!$C$19=3,'Tool interface'!$C$18=2),'CBA - BIM level 2'!T33,IF(AND('Tool interface'!$C$19=3,'Tool interface'!$C$18=3),'CBA - BIM level 2'!S33,IF(AND('Tool interface'!$C$19=3,'Tool interface'!$C$18=4),'CBA - BIM level 2'!R33,IF(AND('Tool interface'!$C$19=3,'Tool interface'!$C$18&gt;=5),L33,IF(AND('Tool interface'!$C$19=2,'Tool interface'!$C$18=1),'CBA - BIM level 2'!V33,IF(AND('Tool interface'!$C$19=2,'Tool interface'!$C$18=2),'CBA - BIM level 2'!U33,IF(AND('Tool interface'!$C$19=2,'Tool interface'!$C$18=3),'CBA - BIM level 2'!T33,IF(AND('Tool interface'!$C$19=2,'Tool interface'!$C$18=4),'CBA - BIM level 2'!S33,IF(AND('Tool interface'!$C$19=2,'Tool interface'!$C$18=5),'CBA - BIM level 2'!R33,IF(AND('Tool interface'!$C$19=2,'Tool interface'!$C$18&gt;=6),M33,IF(AND('Tool interface'!$C$19=1,'Tool interface'!$C$18=1),'CBA - BIM level 2'!W33,IF(AND('Tool interface'!$C$19=1,'Tool interface'!$C$18=2),'CBA - BIM level 2'!V33,IF(AND('Tool interface'!$C$19=1,'Tool interface'!$C$18=3),'CBA - BIM level 2'!U33,IF(AND('Tool interface'!$C$19=1,'Tool interface'!$C$18=4),'CBA - BIM level 2'!T33,IF(AND('Tool interface'!$C$19=1,'Tool interface'!$C$18=5),'CBA - BIM level 2'!S33,IF(AND('Tool interface'!$C$19=1,'Tool interface'!$C$18=6),R33,IF(AND('Tool interface'!$C$19=1,'Tool interface'!$C$18&gt;=7),N33,)))))))))))))))))))))))))</f>
        <v>0</v>
      </c>
      <c r="K35" s="397">
        <f>+IF(AND('Tool interface'!$C$19=5,'Tool interface'!$C$18=1),'CBA - BIM level 2'!T33,IF(AND('Tool interface'!$C$19=5,'Tool interface'!$C$18=2),'CBA - BIM level 2'!S33,IF(AND('Tool interface'!$C$19=5,'Tool interface'!$C$18=3),R33,IF(AND('Tool interface'!$C$19=5,'Tool interface'!$C$18&gt;=4),K33,IF(AND('Tool interface'!$C$19=4,'Tool interface'!$C$18=1),'CBA - BIM level 2'!U33,IF(AND('Tool interface'!$C$19=4,'Tool interface'!$C$18=2),'CBA - BIM level 2'!T33,IF(AND('Tool interface'!$C$19=4,'Tool interface'!$C$18=3),'CBA - BIM level 2'!S33,IF(AND('Tool interface'!$C$19=4,'Tool interface'!$C$18=4),R33,IF(AND('Tool interface'!$C$19=4,'Tool interface'!$C$18&gt;=5),L$33,IF(AND('Tool interface'!$C$19=3,'Tool interface'!$C$18=1),'CBA - BIM level 2'!V33,IF(AND('Tool interface'!$C$19=3,'Tool interface'!$C$18=2),'CBA - BIM level 2'!U33,IF(AND('Tool interface'!$C$19=3,'Tool interface'!$C$18=3),'CBA - BIM level 2'!T33,IF(AND('Tool interface'!$C$19=3,'Tool interface'!$C$18=4),'CBA - BIM level 2'!S33,IF(AND('Tool interface'!$C$19=3,'Tool interface'!$C$18=5),R33,IF(AND('Tool interface'!$C$19=3,'Tool interface'!$C$18&gt;=6),M33,IF(AND('Tool interface'!$C$19=2,'Tool interface'!$C$18=1),'CBA - BIM level 2'!W33,IF(AND('Tool interface'!$C$19=2,'Tool interface'!$C$18=2),'CBA - BIM level 2'!V33,IF(AND('Tool interface'!$C$19=2,'Tool interface'!$C$18=3),'CBA - BIM level 2'!U33,IF(AND('Tool interface'!$C$19=2,'Tool interface'!$C$18=4),'CBA - BIM level 2'!T33,IF(AND('Tool interface'!$C$19=2,'Tool interface'!$C$18=5),'CBA - BIM level 2'!S33,IF(AND('Tool interface'!$C$19=2,'Tool interface'!$C$18=6),R33,IF(AND('Tool interface'!$C$19=2,'Tool interface'!$C$18&gt;=7),N33,IF(AND('Tool interface'!$C$19=1,'Tool interface'!$C$18=1),'CBA - BIM level 2'!X33,IF(AND('Tool interface'!$C$19=1,'Tool interface'!$C$18=2),'CBA - BIM level 2'!W33,IF(AND('Tool interface'!$C$19=1,'Tool interface'!$C$18=3),'CBA - BIM level 2'!V33,IF(AND('Tool interface'!$C$19=1,'Tool interface'!$C$18=4),'CBA - BIM level 2'!U33,IF(AND('Tool interface'!$C$19=1,'Tool interface'!$C$18=5),'CBA - BIM level 2'!T33,IF(AND('Tool interface'!$C$19=1,'Tool interface'!$C$18=6),S33,IF(AND('Tool interface'!$C$19=1,'Tool interface'!$C$18=7),R33,IF(AND('Tool interface'!$C$19=1,'Tool interface'!$C$18&gt;=8),O33,))))))))))))))))))))))))))))))</f>
        <v>0</v>
      </c>
      <c r="L35" s="397">
        <f>+IF(AND('Tool interface'!$C$19=5,'Tool interface'!$C$18=1),'CBA - BIM level 2'!U33,IF(AND('Tool interface'!$C$19=5,'Tool interface'!$C$18=2),'CBA - BIM level 2'!T33,IF(AND('Tool interface'!$C$19=5,'Tool interface'!$C$18=3),S33,IF(AND('Tool interface'!$C$19=5,'Tool interface'!$C$18=4),R33,IF(AND('Tool interface'!$C$19=5,'Tool interface'!$C$18&gt;=5),L33,IF(AND('Tool interface'!$C$19=4,'Tool interface'!$C$18=1),'CBA - BIM level 2'!V33,IF(AND('Tool interface'!$C$19=4,'Tool interface'!$C$18=2),'CBA - BIM level 2'!U33,IF(AND('Tool interface'!$C$19=4,'Tool interface'!$C$18=3),'CBA - BIM level 2'!T33,IF(AND('Tool interface'!$C$19=4,'Tool interface'!$C$18=4),S33,IF(AND('Tool interface'!$C$19=4,'Tool interface'!$C$18=5),R33,IF(AND('Tool interface'!$C$19=4,'Tool interface'!$C$18&gt;=6),M33,IF(AND('Tool interface'!$C$19=3,'Tool interface'!$C$18=1),'CBA - BIM level 2'!W33,IF(AND('Tool interface'!$C$19=3,'Tool interface'!$C$18=2),'CBA - BIM level 2'!V33,IF(AND('Tool interface'!$C$19=3,'Tool interface'!$C$18=3),'CBA - BIM level 2'!U33,IF(AND('Tool interface'!$C$19=3,'Tool interface'!$C$18=4),'CBA - BIM level 2'!T33,IF(AND('Tool interface'!$C$19=3,'Tool interface'!$C$18=5),S33,IF(AND('Tool interface'!$C$19=3,'Tool interface'!$C$18=6),R33,IF(AND('Tool interface'!$C$19=3,'Tool interface'!$C$18&gt;=7),N33,IF(AND('Tool interface'!$C$19=2,'Tool interface'!$C$18=1),'CBA - BIM level 2'!X33,IF(AND('Tool interface'!$C$19=2,'Tool interface'!$C$18=2),'CBA - BIM level 2'!W33,IF(AND('Tool interface'!$C$19=2,'Tool interface'!$C$18=3),'CBA - BIM level 2'!V33,IF(AND('Tool interface'!$C$19=2,'Tool interface'!$C$18=4),'CBA - BIM level 2'!U33,IF(AND('Tool interface'!$C$19=2,'Tool interface'!$C$18=5),'CBA - BIM level 2'!T33,IF(AND('Tool interface'!$C$19=2,'Tool interface'!$C$18=6),S33,IF(AND('Tool interface'!$C$19=2,'Tool interface'!$C$18=7),R33,IF(AND('Tool interface'!$C$19=2,'Tool interface'!$C$18&gt;=8),O33,IF(AND('Tool interface'!$C$19=1,'Tool interface'!$C$18=1),'CBA - BIM level 2'!Y33,IF(AND('Tool interface'!$C$19=1,'Tool interface'!$C$18=2),'CBA - BIM level 2'!X33,IF(AND('Tool interface'!$C$19=1,'Tool interface'!$C$18=3),'CBA - BIM level 2'!W33,IF(AND('Tool interface'!$C$19=1,'Tool interface'!$C$18=4),'CBA - BIM level 2'!V33,IF(AND('Tool interface'!$C$19=1,'Tool interface'!$C$18=5),'CBA - BIM level 2'!U33,IF(AND('Tool interface'!$C$19=1,'Tool interface'!$C$18=6),T33,IF(AND('Tool interface'!$C$19=1,'Tool interface'!$C$18=7),S33,IF(AND('Tool interface'!$C$19=1,'Tool interface'!$C$18=8),R33,IF(AND('Tool interface'!$C$19=1,'Tool interface'!$C$18&gt;=9),P33,)))))))))))))))))))))))))))))))))))</f>
        <v>0</v>
      </c>
      <c r="M35" s="397">
        <f>+IF(AND('Tool interface'!$C$19=5,'Tool interface'!$C$18=1),'CBA - BIM level 2'!V33,IF(AND('Tool interface'!$C$19=5,'Tool interface'!$C$18=2),'CBA - BIM level 2'!U33,IF(AND('Tool interface'!$C$19=5,'Tool interface'!$C$18=3),T33,IF(AND('Tool interface'!$C$19=5,'Tool interface'!$C$18=4),S33,IF(AND('Tool interface'!$C$19=5,'Tool interface'!$C$18=5),R33,IF(AND('Tool interface'!$C$19=5,'Tool interface'!$C$18&gt;=6),M33,IF(AND('Tool interface'!$C$19=4,'Tool interface'!$C$18=1),'CBA - BIM level 2'!W33,IF(AND('Tool interface'!$C$19=4,'Tool interface'!$C$18=2),'CBA - BIM level 2'!V33,IF(AND('Tool interface'!$C$19=4,'Tool interface'!$C$18=3),'CBA - BIM level 2'!U33,IF(AND('Tool interface'!$C$19=4,'Tool interface'!$C$18=4),T33,IF(AND('Tool interface'!$C$19=4,'Tool interface'!$C$18=5),S33,IF(AND('Tool interface'!$C$19=4,'Tool interface'!$C$18=6),R33,IF(AND('Tool interface'!$C$19=4,'Tool interface'!$C$18&gt;=7),N33,IF(AND('Tool interface'!$C$19=3,'Tool interface'!$C$18=1),'CBA - BIM level 2'!X33,IF(AND('Tool interface'!$C$19=3,'Tool interface'!$C$18=2),'CBA - BIM level 2'!W33,IF(AND('Tool interface'!$C$19=3,'Tool interface'!$C$18=3),'CBA - BIM level 2'!V33,IF(AND('Tool interface'!$C$19=3,'Tool interface'!$C$18=4),'CBA - BIM level 2'!U33,IF(AND('Tool interface'!$C$19=3,'Tool interface'!$C$18=5),T33,IF(AND('Tool interface'!$C$19=3,'Tool interface'!$C$18=6),S33,IF(AND('Tool interface'!$C$19=3,'Tool interface'!$C$18=7),R33,IF(AND('Tool interface'!$C$19=3,'Tool interface'!$C$18&gt;=8),O33,IF(AND('Tool interface'!$C$19=2,'Tool interface'!$C$18=1),'CBA - BIM level 2'!Y33,IF(AND('Tool interface'!$C$19=2,'Tool interface'!$C$18=2),'CBA - BIM level 2'!X33,IF(AND('Tool interface'!$C$19=2,'Tool interface'!$C$18=3),'CBA - BIM level 2'!W33,IF(AND('Tool interface'!$C$19=2,'Tool interface'!$C$18=4),'CBA - BIM level 2'!V33,IF(AND('Tool interface'!$C$19=2,'Tool interface'!$C$18=5),'CBA - BIM level 2'!U33,IF(AND('Tool interface'!$C$19=2,'Tool interface'!$C$18=6),T33,IF(AND('Tool interface'!$C$19=2,'Tool interface'!$C$18=7),S33,IF(AND('Tool interface'!$C$19=2,'Tool interface'!$C$18=8),R33,IF(AND('Tool interface'!$C$19=2,'Tool interface'!$C$18&gt;=9),P33,IF(AND('Tool interface'!$C$19=1,'Tool interface'!$C$18=1),'CBA - BIM level 2'!Z33,IF(AND('Tool interface'!$C$19=1,'Tool interface'!$C$18=2),'CBA - BIM level 2'!Y33,IF(AND('Tool interface'!$C$19=1,'Tool interface'!$C$18=3),'CBA - BIM level 2'!X33,IF(AND('Tool interface'!$C$19=1,'Tool interface'!$C$18=4),'CBA - BIM level 2'!W33,IF(AND('Tool interface'!$C$19=1,'Tool interface'!$C$18=5),'CBA - BIM level 2'!V33,IF(AND('Tool interface'!$C$19=1,'Tool interface'!$C$18=6),U33,IF(AND('Tool interface'!$C$19=1,'Tool interface'!$C$18=7),T33,IF(AND('Tool interface'!$C$19=1,'Tool interface'!$C$18=8),S33,IF(AND('Tool interface'!$C$19=1,'Tool interface'!$C$18=9),R33,IF(AND('Tool interface'!$C$19=1,'Tool interface'!$C$18&gt;=10),Q33,))))))))))))))))))))))))))))))))))))))))</f>
        <v>0</v>
      </c>
      <c r="N35" s="397">
        <f>+IF(AND('Tool interface'!$C$19=5,'Tool interface'!$C$18=1),'CBA - BIM level 2'!W33,IF(AND('Tool interface'!$C$19=5,'Tool interface'!$C$18=2),'CBA - BIM level 2'!V33,IF(AND('Tool interface'!$C$19=5,'Tool interface'!$C$18=3),U33,IF(AND('Tool interface'!$C$19=5,'Tool interface'!$C$18=4),T33,IF(AND('Tool interface'!$C$19=5,'Tool interface'!$C$18=5),S33,IF(AND('Tool interface'!$C$19=5,'Tool interface'!$C$18=6),R33,IF(AND('Tool interface'!$C$19=5,'Tool interface'!$C$18&gt;=7),N33,IF(AND('Tool interface'!$C$19=4,'Tool interface'!$C$18=1),'CBA - BIM level 2'!X33,IF(AND('Tool interface'!$C$19=4,'Tool interface'!$C$18=2),'CBA - BIM level 2'!W33,IF(AND('Tool interface'!$C$19=4,'Tool interface'!$C$18=3),'CBA - BIM level 2'!V33,IF(AND('Tool interface'!$C$19=4,'Tool interface'!$C$18=4),U33,IF(AND('Tool interface'!$C$19=4,'Tool interface'!$C$18=5),T33,IF(AND('Tool interface'!$C$19=4,'Tool interface'!$C$18=6),S33,IF(AND('Tool interface'!$C$19=4,'Tool interface'!$C$18=7),R33,IF(AND('Tool interface'!$C$19=4,'Tool interface'!$C$18&gt;=8),O33,IF(AND('Tool interface'!$C$19=3,'Tool interface'!$C$18=1),'CBA - BIM level 2'!Y33,IF(AND('Tool interface'!$C$19=3,'Tool interface'!$C$18=2),'CBA - BIM level 2'!X33,IF(AND('Tool interface'!$C$19=3,'Tool interface'!$C$18=3),'CBA - BIM level 2'!W33,IF(AND('Tool interface'!$C$19=3,'Tool interface'!$C$18=4),'CBA - BIM level 2'!V33,IF(AND('Tool interface'!$C$19=3,'Tool interface'!$C$18=5),U33,IF(AND('Tool interface'!$C$19=3,'Tool interface'!$C$18=6),T33,IF(AND('Tool interface'!$C$19=3,'Tool interface'!$C$18=7),S33,IF(AND('Tool interface'!$C$19=3,'Tool interface'!$C$18=8),R33,IF(AND('Tool interface'!$C$19=3,'Tool interface'!$C$18&gt;=9),P33,IF(AND('Tool interface'!$C$19=2,'Tool interface'!$C$18=1),'CBA - BIM level 2'!Z33,IF(AND('Tool interface'!$C$19=2,'Tool interface'!$C$18=2),'CBA - BIM level 2'!Y33,IF(AND('Tool interface'!$C$19=2,'Tool interface'!$C$18=3),'CBA - BIM level 2'!X33,IF(AND('Tool interface'!$C$19=2,'Tool interface'!$C$18=4),'CBA - BIM level 2'!W33,IF(AND('Tool interface'!$C$19=2,'Tool interface'!$C$18=5),'CBA - BIM level 2'!V33,IF(AND('Tool interface'!$C$19=2,'Tool interface'!$C$18=6),U33,IF(AND('Tool interface'!$C$19=2,'Tool interface'!$C$18=7),T33,IF(AND('Tool interface'!$C$19=2,'Tool interface'!$C$18=8),S33,IF(AND('Tool interface'!$C$19=2,'Tool interface'!$C$18=9),R33,IF(AND('Tool interface'!$C$19=2,'Tool interface'!$C$18&gt;=10),Q33,IF(AND('Tool interface'!$C$19=1,'Tool interface'!$C$18=1),'CBA - BIM level 2'!AA33,IF(AND('Tool interface'!$C$19=1,'Tool interface'!$C$18=2),'CBA - BIM level 2'!Z33,IF(AND('Tool interface'!$C$19=1,'Tool interface'!$C$18=3),'CBA - BIM level 2'!Y33,IF(AND('Tool interface'!$C$19=1,'Tool interface'!$C$18=4),'CBA - BIM level 2'!X33,IF(AND('Tool interface'!$C$19=1,'Tool interface'!$C$18=5),'CBA - BIM level 2'!W33,IF(AND('Tool interface'!$C$19=1,'Tool interface'!$C$18=6),V33,IF(AND('Tool interface'!$C$19=1,'Tool interface'!$C$18=7),U33,IF(AND('Tool interface'!$C$19=1,'Tool interface'!$C$18=8),T33,IF(AND('Tool interface'!$C$19=1,'Tool interface'!$C$18=9),S33,IF(AND('Tool interface'!$C$19=1,'Tool interface'!$C$18=10),R33,))))))))))))))))))))))))))))))))))))))))))))</f>
        <v>0</v>
      </c>
      <c r="O35" s="397">
        <f>+IF(AND('Tool interface'!$C$19=5,'Tool interface'!$C$18=1),'CBA - BIM level 2'!X33,IF(AND('Tool interface'!$C$19=5,'Tool interface'!$C$18=2),'CBA - BIM level 2'!W33,IF(AND('Tool interface'!$C$19=5,'Tool interface'!$C$18=3),V33,IF(AND('Tool interface'!$C$19=5,'Tool interface'!$C$18=4),U33,IF(AND('Tool interface'!$C$19=5,'Tool interface'!$C$18=5),T33,IF(AND('Tool interface'!$C$19=5,'Tool interface'!$C$18=6),S33,IF(AND('Tool interface'!$C$19=5,'Tool interface'!$C$18=7),R33,IF(AND('Tool interface'!$C$19=5,'Tool interface'!$C$18&gt;=8),O33,IF(AND('Tool interface'!$C$19=4,'Tool interface'!$C$18=1),'CBA - BIM level 2'!Y33,IF(AND('Tool interface'!$C$19=4,'Tool interface'!$C$18=2),'CBA - BIM level 2'!X33,IF(AND('Tool interface'!$C$19=4,'Tool interface'!$C$18=3),'CBA - BIM level 2'!W33,IF(AND('Tool interface'!$C$19=4,'Tool interface'!$C$18=4),V33,IF(AND('Tool interface'!$C$19=4,'Tool interface'!$C$18=5),U33,IF(AND('Tool interface'!$C$19=4,'Tool interface'!$C$18=6),T33,IF(AND('Tool interface'!$C$19=4,'Tool interface'!$C$18=7),S33,IF(AND('Tool interface'!$C$19=4,'Tool interface'!$C$18=8),R33,IF(AND('Tool interface'!$C$19=4,'Tool interface'!$C$18&gt;=9),P33,IF(AND('Tool interface'!$C$19=3,'Tool interface'!$C$18=1),'CBA - BIM level 2'!Z33,IF(AND('Tool interface'!$C$19=3,'Tool interface'!$C$18=2),'CBA - BIM level 2'!Y33,IF(AND('Tool interface'!$C$19=3,'Tool interface'!$C$18=3),'CBA - BIM level 2'!X33,IF(AND('Tool interface'!$C$19=3,'Tool interface'!$C$18=4),'CBA - BIM level 2'!W33,IF(AND('Tool interface'!$C$19=3,'Tool interface'!$C$18=5),V33,IF(AND('Tool interface'!$C$19=3,'Tool interface'!$C$18=6),U33,IF(AND('Tool interface'!$C$19=3,'Tool interface'!$C$18=7),T33,IF(AND('Tool interface'!$C$19=3,'Tool interface'!$C$18=8),S33,IF(AND('Tool interface'!$C$19=3,'Tool interface'!$C$18=9),R33,IF(AND('Tool interface'!$C$19=3,'Tool interface'!$C$18=10),Q33,IF(AND('Tool interface'!$C$19=2,'Tool interface'!$C$18=1),'CBA - BIM level 2'!AA33,IF(AND('Tool interface'!$C$19=2,'Tool interface'!$C$18=2),'CBA - BIM level 2'!Z33,IF(AND('Tool interface'!$C$19=2,'Tool interface'!$C$18=3),'CBA - BIM level 2'!Y33,IF(AND('Tool interface'!$C$19=2,'Tool interface'!$C$18=4),'CBA - BIM level 2'!X33,IF(AND('Tool interface'!$C$19=2,'Tool interface'!$C$18=5),'CBA - BIM level 2'!W33,IF(AND('Tool interface'!$C$19=2,'Tool interface'!$C$18=6),V33,IF(AND('Tool interface'!$C$19=2,'Tool interface'!$C$18=7),U33,IF(AND('Tool interface'!$C$19=2,'Tool interface'!$C$18=8),T33,IF(AND('Tool interface'!$C$19=2,'Tool interface'!$C$18=9),S33,IF(AND('Tool interface'!$C$19=2,'Tool interface'!$C$18=10),R33,IF(AND('Tool interface'!$C$19=1,'Tool interface'!$C$18=1),'CBA - BIM level 2'!AB33,IF(AND('Tool interface'!$C$19=1,'Tool interface'!$C$18=2),'CBA - BIM level 2'!AA33,IF(AND('Tool interface'!$C$19=1,'Tool interface'!$C$18=3),'CBA - BIM level 2'!Z33,IF(AND('Tool interface'!$C$19=1,'Tool interface'!$C$18=4),'CBA - BIM level 2'!Y33,IF(AND('Tool interface'!$C$19=1,'Tool interface'!$C$18=5),'CBA - BIM level 2'!X33,IF(AND('Tool interface'!$C$19=1,'Tool interface'!$C$18=6),W33,IF(AND('Tool interface'!$C$19=1,'Tool interface'!$C$18=7),V33,IF(AND('Tool interface'!$C$19=1,'Tool interface'!$C$18=8),U33,IF(AND('Tool interface'!$C$19=1,'Tool interface'!$C$18=9),T33,IF(AND('Tool interface'!$C$19=1,'Tool interface'!$C$18=10),S33,)))))))))))))))))))))))))))))))))))))))))))))))</f>
        <v>0</v>
      </c>
      <c r="P35" s="397">
        <f>+IF(AND('Tool interface'!$C$19=5,'Tool interface'!$C$18=1),'CBA - BIM level 2'!Y33,IF(AND('Tool interface'!$C$19=5,'Tool interface'!$C$18=2),'CBA - BIM level 2'!X33,IF(AND('Tool interface'!$C$19=5,'Tool interface'!$C$18=3),W33,IF(AND('Tool interface'!$C$19=5,'Tool interface'!$C$18=4),V33,IF(AND('Tool interface'!$C$19=5,'Tool interface'!$C$18=5),U33,IF(AND('Tool interface'!$C$19=5,'Tool interface'!$C$18=6),T33,IF(AND('Tool interface'!$C$19=5,'Tool interface'!$C$18=7),S33,IF(AND('Tool interface'!$C$19=5,'Tool interface'!$C$18=8),R33,IF(AND('Tool interface'!$C$19=5,'Tool interface'!$C$18&gt;=9),P33,IF(AND('Tool interface'!$C$19=4,'Tool interface'!$C$18=1),'CBA - BIM level 2'!Z33,IF(AND('Tool interface'!$C$19=4,'Tool interface'!$C$18=2),'CBA - BIM level 2'!Y33,IF(AND('Tool interface'!$C$19=4,'Tool interface'!$C$18=3),'CBA - BIM level 2'!X33,IF(AND('Tool interface'!$C$19=4,'Tool interface'!$C$18=4),W33,IF(AND('Tool interface'!$C$19=4,'Tool interface'!$C$18=5),V33,IF(AND('Tool interface'!$C$19=4,'Tool interface'!$C$18=6),U33,IF(AND('Tool interface'!$C$19=4,'Tool interface'!$C$18=7),T33,IF(AND('Tool interface'!$C$19=4,'Tool interface'!$C$18=8),S33,IF(AND('Tool interface'!$C$19=4,'Tool interface'!$C$18=9),R33,IF(AND('Tool interface'!$C$19=4,'Tool interface'!$C$18=10),Q33,IF(AND('Tool interface'!$C$19=3,'Tool interface'!$C$18=1),'CBA - BIM level 2'!AA33,IF(AND('Tool interface'!$C$19=3,'Tool interface'!$C$18=2),'CBA - BIM level 2'!Z33,IF(AND('Tool interface'!$C$19=3,'Tool interface'!$C$18=3),'CBA - BIM level 2'!Y33,IF(AND('Tool interface'!$C$19=3,'Tool interface'!$C$18=4),'CBA - BIM level 2'!X33,IF(AND('Tool interface'!$C$19=3,'Tool interface'!$C$18=5),W33,IF(AND('Tool interface'!$C$19=3,'Tool interface'!$C$18=6),V33,IF(AND('Tool interface'!$C$19=3,'Tool interface'!$C$18=7),U33,IF(AND('Tool interface'!$C$19=3,'Tool interface'!$C$18=8),T33,IF(AND('Tool interface'!$C$19=3,'Tool interface'!$C$18=9),S33,IF(AND('Tool interface'!$C$19=3,'Tool interface'!$C$18=10),R33,IF(AND('Tool interface'!$C$19=2,'Tool interface'!$C$18=1),'CBA - BIM level 2'!AB33,IF(AND('Tool interface'!$C$19=2,'Tool interface'!$C$18=2),'CBA - BIM level 2'!AA33,IF(AND('Tool interface'!$C$19=2,'Tool interface'!$C$18=3),'CBA - BIM level 2'!Z33,IF(AND('Tool interface'!$C$19=2,'Tool interface'!$C$18=4),'CBA - BIM level 2'!Y33,IF(AND('Tool interface'!$C$19=2,'Tool interface'!$C$18=5),'CBA - BIM level 2'!X33,IF(AND('Tool interface'!$C$19=2,'Tool interface'!$C$18=6),W33,IF(AND('Tool interface'!$C$19=2,'Tool interface'!$C$18=7),V33,IF(AND('Tool interface'!$C$19=2,'Tool interface'!$C$18=8),U33,IF(AND('Tool interface'!$C$19=2,'Tool interface'!$C$18=9),T33,IF(AND('Tool interface'!$C$19=2,'Tool interface'!$C$18=10),S33,IF(AND('Tool interface'!$C$19=1,'Tool interface'!$C$18=1),'CBA - BIM level 2'!AC33,IF(AND('Tool interface'!$C$19=1,'Tool interface'!$C$18=2),'CBA - BIM level 2'!AB33,IF(AND('Tool interface'!$C$19=1,'Tool interface'!$C$18=3),'CBA - BIM level 2'!AA33,IF(AND('Tool interface'!$C$19=1,'Tool interface'!$C$18=4),'CBA - BIM level 2'!Z33,IF(AND('Tool interface'!$C$19=1,'Tool interface'!$C$18=5),'CBA - BIM level 2'!Y33,IF(AND('Tool interface'!$C$19=1,'Tool interface'!$C$18=6),X33,IF(AND('Tool interface'!$C$19=1,'Tool interface'!$C$18=7),W33,IF(AND('Tool interface'!$C$19=1,'Tool interface'!$C$18=8),V33,IF(AND('Tool interface'!$C$19=1,'Tool interface'!$C$18=9),U33,IF(AND('Tool interface'!$C$19=1,'Tool interface'!$C$18=10),T33,)))))))))))))))))))))))))))))))))))))))))))))))))</f>
        <v>0</v>
      </c>
      <c r="Q35" s="397">
        <f>+IF(AND('Tool interface'!$C$19=5,'Tool interface'!$C$18=1),'CBA - BIM level 2'!Z33,IF(AND('Tool interface'!$C$19=5,'Tool interface'!$C$18=2),'CBA - BIM level 2'!Y33,IF(AND('Tool interface'!$C$19=5,'Tool interface'!$C$18=3),X33,IF(AND('Tool interface'!$C$19=5,'Tool interface'!$C$18=4),W33,IF(AND('Tool interface'!$C$19=5,'Tool interface'!$C$18=5),V33,IF(AND('Tool interface'!$C$19=5,'Tool interface'!$C$18=6),U33,IF(AND('Tool interface'!$C$19=5,'Tool interface'!$C$18=7),T33,IF(AND('Tool interface'!$C$19=5,'Tool interface'!$C$18=8),S33,IF(AND('Tool interface'!$C$19=5,'Tool interface'!$C$18=9),R33,IF(AND('Tool interface'!$C$19=5,'Tool interface'!$C$18=10),Q33,IF(AND('Tool interface'!$C$19=4,'Tool interface'!$C$18=1),'CBA - BIM level 2'!AA33,IF(AND('Tool interface'!$C$19=4,'Tool interface'!$C$18=2),'CBA - BIM level 2'!Z33,IF(AND('Tool interface'!$C$19=4,'Tool interface'!$C$18=3),'CBA - BIM level 2'!Y33,IF(AND('Tool interface'!$C$19=4,'Tool interface'!$C$18=4),X33,IF(AND('Tool interface'!$C$19=4,'Tool interface'!$C$18=5),W33,IF(AND('Tool interface'!$C$19=4,'Tool interface'!$C$18=6),V33,IF(AND('Tool interface'!$C$19=4,'Tool interface'!$C$18=7),U33,IF(AND('Tool interface'!$C$19=4,'Tool interface'!$C$18=8),T33,IF(AND('Tool interface'!$C$19=4,'Tool interface'!$C$18=9),S33,IF(AND('Tool interface'!$C$19=4,'Tool interface'!$C$18=10),R33,IF(AND('Tool interface'!$C$19=3,'Tool interface'!$C$18=1),'CBA - BIM level 2'!AB33,IF(AND('Tool interface'!$C$19=3,'Tool interface'!$C$18=2),'CBA - BIM level 2'!AA33,IF(AND('Tool interface'!$C$19=3,'Tool interface'!$C$18=3),'CBA - BIM level 2'!Z33,IF(AND('Tool interface'!$C$19=3,'Tool interface'!$C$18=4),'CBA - BIM level 2'!Y33,IF(AND('Tool interface'!$C$19=3,'Tool interface'!$C$18=5),X33,IF(AND('Tool interface'!$C$19=3,'Tool interface'!$C$18=6),W33,IF(AND('Tool interface'!$C$19=3,'Tool interface'!$C$18=7),V33,IF(AND('Tool interface'!$C$19=3,'Tool interface'!$C$18=8),U33,IF(AND('Tool interface'!$C$19=3,'Tool interface'!$C$18=9),T33,IF(AND('Tool interface'!$C$19=3,'Tool interface'!$C$18=10),S33,IF(AND('Tool interface'!$C$19=2,'Tool interface'!$C$18=1),'CBA - BIM level 2'!AC33,IF(AND('Tool interface'!$C$19=2,'Tool interface'!$C$18=2),'CBA - BIM level 2'!AB33,IF(AND('Tool interface'!$C$19=2,'Tool interface'!$C$18=3),'CBA - BIM level 2'!AA33,IF(AND('Tool interface'!$C$19=2,'Tool interface'!$C$18=4),'CBA - BIM level 2'!Z33,IF(AND('Tool interface'!$C$19=2,'Tool interface'!$C$18=5),'CBA - BIM level 2'!Y33,IF(AND('Tool interface'!$C$19=2,'Tool interface'!$C$18=6),X33,IF(AND('Tool interface'!$C$19=2,'Tool interface'!$C$18=7),W33,IF(AND('Tool interface'!$C$19=2,'Tool interface'!$C$18=8),V33,IF(AND('Tool interface'!$C$19=2,'Tool interface'!$C$18=9),U33,IF(AND('Tool interface'!$C$19=2,'Tool interface'!$C$18=10),T33,IF(AND('Tool interface'!$C$19=1,'Tool interface'!$C$18=1),'CBA - BIM level 2'!AD33,IF(AND('Tool interface'!$C$19=1,'Tool interface'!$C$18=2),'CBA - BIM level 2'!AC33,IF(AND('Tool interface'!$C$19=1,'Tool interface'!$C$18=3),'CBA - BIM level 2'!AB33,IF(AND('Tool interface'!$C$19=1,'Tool interface'!$C$18=4),'CBA - BIM level 2'!AA33,IF(AND('Tool interface'!$C$19=1,'Tool interface'!$C$18=5),'CBA - BIM level 2'!Z33,IF(AND('Tool interface'!$C$19=1,'Tool interface'!$C$18=6),Y33,IF(AND('Tool interface'!$C$19=1,'Tool interface'!$C$18=7),X33,IF(AND('Tool interface'!$C$19=1,'Tool interface'!$C$18=8),W33,IF(AND('Tool interface'!$C$19=1,'Tool interface'!$C$18=9),V33,IF(AND('Tool interface'!$C$19=1,'Tool interface'!$C$18=10),U33,))))))))))))))))))))))))))))))))))))))))))))))))))</f>
        <v>0</v>
      </c>
      <c r="R35" s="397">
        <f>+IF(AND('Tool interface'!$C$19=5,'Tool interface'!$C$18=1),'CBA - BIM level 2'!AA33,IF(AND('Tool interface'!$C$19=5,'Tool interface'!$C$18=2),'CBA - BIM level 2'!Z33,IF(AND('Tool interface'!$C$19=5,'Tool interface'!$C$18=3),Y33,IF(AND('Tool interface'!$C$19=5,'Tool interface'!$C$18=4),X33,IF(AND('Tool interface'!$C$19=5,'Tool interface'!$C$18=5),W33,IF(AND('Tool interface'!$C$19=5,'Tool interface'!$C$18=6),V33,IF(AND('Tool interface'!$C$19=5,'Tool interface'!$C$18=7),U33,IF(AND('Tool interface'!$C$19=5,'Tool interface'!$C$18=8),T33,IF(AND('Tool interface'!$C$19=5,'Tool interface'!$C$18=9),S33,IF(AND('Tool interface'!$C$19=5,'Tool interface'!$C$18=10),R33,IF(AND('Tool interface'!$C$19=4,'Tool interface'!$C$18=1),'CBA - BIM level 2'!AB33,IF(AND('Tool interface'!$C$19=4,'Tool interface'!$C$18=2),'CBA - BIM level 2'!AA33,IF(AND('Tool interface'!$C$19=4,'Tool interface'!$C$18=3),'CBA - BIM level 2'!Z33,IF(AND('Tool interface'!$C$19=4,'Tool interface'!$C$18=4),Y33,IF(AND('Tool interface'!$C$19=4,'Tool interface'!$C$18=5),X33,IF(AND('Tool interface'!$C$19=4,'Tool interface'!$C$18=6),W33,IF(AND('Tool interface'!$C$19=4,'Tool interface'!$C$18=7),V33,IF(AND('Tool interface'!$C$19=4,'Tool interface'!$C$18=8),U33,IF(AND('Tool interface'!$C$19=4,'Tool interface'!$C$18=9),T33,IF(AND('Tool interface'!$C$19=4,'Tool interface'!$C$18=10),S33,IF(AND('Tool interface'!$C$19=3,'Tool interface'!$C$18=1),'CBA - BIM level 2'!AC33,IF(AND('Tool interface'!$C$19=3,'Tool interface'!$C$18=2),'CBA - BIM level 2'!AB33,IF(AND('Tool interface'!$C$19=3,'Tool interface'!$C$18=3),'CBA - BIM level 2'!AA33,IF(AND('Tool interface'!$C$19=3,'Tool interface'!$C$18=4),'CBA - BIM level 2'!Z33,IF(AND('Tool interface'!$C$19=3,'Tool interface'!$C$18=5),Y33,IF(AND('Tool interface'!$C$19=3,'Tool interface'!$C$18=6),X33,IF(AND('Tool interface'!$C$19=3,'Tool interface'!$C$18=7),W33,IF(AND('Tool interface'!$C$19=3,'Tool interface'!$C$18=8),V33,IF(AND('Tool interface'!$C$19=3,'Tool interface'!$C$18=9),U33,IF(AND('Tool interface'!$C$19=3,'Tool interface'!$C$18=10),T33,IF(AND('Tool interface'!$C$19=2,'Tool interface'!$C$18=1),'CBA - BIM level 2'!AD33,IF(AND('Tool interface'!$C$19=2,'Tool interface'!$C$18=2),'CBA - BIM level 2'!AC33,IF(AND('Tool interface'!$C$19=2,'Tool interface'!$C$18=3),'CBA - BIM level 2'!AB33,IF(AND('Tool interface'!$C$19=2,'Tool interface'!$C$18=4),'CBA - BIM level 2'!AA33,IF(AND('Tool interface'!$C$19=2,'Tool interface'!$C$18=5),'CBA - BIM level 2'!Z33,IF(AND('Tool interface'!$C$19=2,'Tool interface'!$C$18=6),Y33,IF(AND('Tool interface'!$C$19=2,'Tool interface'!$C$18=7),X33,IF(AND('Tool interface'!$C$19=2,'Tool interface'!$C$18=8),W33,IF(AND('Tool interface'!$C$19=2,'Tool interface'!$C$18=9),V33,IF(AND('Tool interface'!$C$19=2,'Tool interface'!$C$18=10),U33,IF(AND('Tool interface'!$C$19=1,'Tool interface'!$C$18=1),'CBA - BIM level 2'!AE33,IF(AND('Tool interface'!$C$19=1,'Tool interface'!$C$18=2),'CBA - BIM level 2'!AD33,IF(AND('Tool interface'!$C$19=1,'Tool interface'!$C$18=3),'CBA - BIM level 2'!AC33,IF(AND('Tool interface'!$C$19=1,'Tool interface'!$C$18=4),'CBA - BIM level 2'!AB33,IF(AND('Tool interface'!$C$19=1,'Tool interface'!$C$18=5),'CBA - BIM level 2'!AA33,IF(AND('Tool interface'!$C$19=1,'Tool interface'!$C$18=6),Z33,IF(AND('Tool interface'!$C$19=1,'Tool interface'!$C$18=7),Y33,IF(AND('Tool interface'!$C$19=1,'Tool interface'!$C$18=8),X33,IF(AND('Tool interface'!$C$19=1,'Tool interface'!$C$18=9),W33,IF(AND('Tool interface'!$C$19=1,'Tool interface'!$C$18=10),V33,))))))))))))))))))))))))))))))))))))))))))))))))))</f>
        <v>0</v>
      </c>
      <c r="S35" s="397">
        <f>+IF(AND('Tool interface'!$C$19=5,'Tool interface'!$C$18=1),'CBA - BIM level 2'!AB33,IF(AND('Tool interface'!$C$19=5,'Tool interface'!$C$18=2),'CBA - BIM level 2'!AA33,IF(AND('Tool interface'!$C$19=5,'Tool interface'!$C$18=3),Z33,IF(AND('Tool interface'!$C$19=5,'Tool interface'!$C$18=4),Y33,IF(AND('Tool interface'!$C$19=5,'Tool interface'!$C$18=5),X33,IF(AND('Tool interface'!$C$19=5,'Tool interface'!$C$18=6),W33,IF(AND('Tool interface'!$C$19=5,'Tool interface'!$C$18=7),V33,IF(AND('Tool interface'!$C$19=5,'Tool interface'!$C$18=8),U33,IF(AND('Tool interface'!$C$19=5,'Tool interface'!$C$18=9),T33,IF(AND('Tool interface'!$C$19=5,'Tool interface'!$C$18=10),S33,IF(AND('Tool interface'!$C$19=4,'Tool interface'!$C$18=1),'CBA - BIM level 2'!AC33,IF(AND('Tool interface'!$C$19=4,'Tool interface'!$C$18=2),'CBA - BIM level 2'!AB33,IF(AND('Tool interface'!$C$19=4,'Tool interface'!$C$18=3),'CBA - BIM level 2'!AA33,IF(AND('Tool interface'!$C$19=4,'Tool interface'!$C$18=4),Z33,IF(AND('Tool interface'!$C$19=4,'Tool interface'!$C$18=5),Y33,IF(AND('Tool interface'!$C$19=4,'Tool interface'!$C$18=6),X33,IF(AND('Tool interface'!$C$19=4,'Tool interface'!$C$18=7),W33,IF(AND('Tool interface'!$C$19=4,'Tool interface'!$C$18=8),V33,IF(AND('Tool interface'!$C$19=4,'Tool interface'!$C$18=9),U33,IF(AND('Tool interface'!$C$19=4,'Tool interface'!$C$18=10),T33,IF(AND('Tool interface'!$C$19=3,'Tool interface'!$C$18=1),'CBA - BIM level 2'!AD33,IF(AND('Tool interface'!$C$19=3,'Tool interface'!$C$18=2),'CBA - BIM level 2'!AC33,IF(AND('Tool interface'!$C$19=3,'Tool interface'!$C$18=3),'CBA - BIM level 2'!AB33,IF(AND('Tool interface'!$C$19=3,'Tool interface'!$C$18=4),'CBA - BIM level 2'!AA33,IF(AND('Tool interface'!$C$19=3,'Tool interface'!$C$18=5),Z33,IF(AND('Tool interface'!$C$19=3,'Tool interface'!$C$18=6),Y33,IF(AND('Tool interface'!$C$19=3,'Tool interface'!$C$18=7),X33,IF(AND('Tool interface'!$C$19=3,'Tool interface'!$C$18=8),W33,IF(AND('Tool interface'!$C$19=3,'Tool interface'!$C$18=9),V33,IF(AND('Tool interface'!$C$19=3,'Tool interface'!$C$18=10),U33,IF(AND('Tool interface'!$C$19=2,'Tool interface'!$C$18=1),'CBA - BIM level 2'!AE33,IF(AND('Tool interface'!$C$19=2,'Tool interface'!$C$18=2),'CBA - BIM level 2'!AD33,IF(AND('Tool interface'!$C$19=2,'Tool interface'!$C$18=3),'CBA - BIM level 2'!AC33,IF(AND('Tool interface'!$C$19=2,'Tool interface'!$C$18=4),'CBA - BIM level 2'!AB33,IF(AND('Tool interface'!$C$19=2,'Tool interface'!$C$18=5),'CBA - BIM level 2'!AA33,IF(AND('Tool interface'!$C$19=2,'Tool interface'!$C$18=6),Z33,IF(AND('Tool interface'!$C$19=2,'Tool interface'!$C$18=7),Y33,IF(AND('Tool interface'!$C$19=2,'Tool interface'!$C$18=8),X33,IF(AND('Tool interface'!$C$19=2,'Tool interface'!$C$18=9),W33,IF(AND('Tool interface'!$C$19=2,'Tool interface'!$C$18=10),V33,IF(AND('Tool interface'!$C$19=1,'Tool interface'!$C$18=1),'CBA - BIM level 2'!AF33,IF(AND('Tool interface'!$C$19=1,'Tool interface'!$C$18=2),'CBA - BIM level 2'!AE33,IF(AND('Tool interface'!$C$19=1,'Tool interface'!$C$18=3),'CBA - BIM level 2'!AD33,IF(AND('Tool interface'!$C$19=1,'Tool interface'!$C$18=4),'CBA - BIM level 2'!AC33,IF(AND('Tool interface'!$C$19=1,'Tool interface'!$C$18=5),'CBA - BIM level 2'!AB33,IF(AND('Tool interface'!$C$19=1,'Tool interface'!$C$18=6),AA33,IF(AND('Tool interface'!$C$19=1,'Tool interface'!$C$18=7),Z33,IF(AND('Tool interface'!$C$19=1,'Tool interface'!$C$18=8),Y33,IF(AND('Tool interface'!$C$19=1,'Tool interface'!$C$18=9),X33,IF(AND('Tool interface'!$C$19=1,'Tool interface'!$C$18=10),W33,))))))))))))))))))))))))))))))))))))))))))))))))))</f>
        <v>0</v>
      </c>
      <c r="T35" s="397">
        <f>+IF(AND('Tool interface'!$C$19=5,'Tool interface'!$C$18=1),'CBA - BIM level 2'!AC33,IF(AND('Tool interface'!$C$19=5,'Tool interface'!$C$18=2),'CBA - BIM level 2'!AB33,IF(AND('Tool interface'!$C$19=5,'Tool interface'!$C$18=3),AA33,IF(AND('Tool interface'!$C$19=5,'Tool interface'!$C$18=4),Z33,IF(AND('Tool interface'!$C$19=5,'Tool interface'!$C$18=5),Y33,IF(AND('Tool interface'!$C$19=5,'Tool interface'!$C$18=6),X33,IF(AND('Tool interface'!$C$19=5,'Tool interface'!$C$18=7),W33,IF(AND('Tool interface'!$C$19=5,'Tool interface'!$C$18=8),V33,IF(AND('Tool interface'!$C$19=5,'Tool interface'!$C$18=9),U33,IF(AND('Tool interface'!$C$19=5,'Tool interface'!$C$18=10),T33,IF(AND('Tool interface'!$C$19=4,'Tool interface'!$C$18=1),'CBA - BIM level 2'!AD33,IF(AND('Tool interface'!$C$19=4,'Tool interface'!$C$18=2),'CBA - BIM level 2'!AC33,IF(AND('Tool interface'!$C$19=4,'Tool interface'!$C$18=3),'CBA - BIM level 2'!AB33,IF(AND('Tool interface'!$C$19=4,'Tool interface'!$C$18=4),AA33,IF(AND('Tool interface'!$C$19=4,'Tool interface'!$C$18=5),Z33,IF(AND('Tool interface'!$C$19=4,'Tool interface'!$C$18=6),Y33,IF(AND('Tool interface'!$C$19=4,'Tool interface'!$C$18=7),X33,IF(AND('Tool interface'!$C$19=4,'Tool interface'!$C$18=8),W33,IF(AND('Tool interface'!$C$19=4,'Tool interface'!$C$18=9),V33,IF(AND('Tool interface'!$C$19=4,'Tool interface'!$C$18=10),U33,IF(AND('Tool interface'!$C$19=3,'Tool interface'!$C$18=1),'CBA - BIM level 2'!AE33,IF(AND('Tool interface'!$C$19=3,'Tool interface'!$C$18=2),'CBA - BIM level 2'!AD33,IF(AND('Tool interface'!$C$19=3,'Tool interface'!$C$18=3),'CBA - BIM level 2'!AC33,IF(AND('Tool interface'!$C$19=3,'Tool interface'!$C$18=4),'CBA - BIM level 2'!AB33,IF(AND('Tool interface'!$C$19=3,'Tool interface'!$C$18=5),AA33,IF(AND('Tool interface'!$C$19=3,'Tool interface'!$C$18=6),Z33,IF(AND('Tool interface'!$C$19=3,'Tool interface'!$C$18=7),Y33,IF(AND('Tool interface'!$C$19=3,'Tool interface'!$C$18=8),X33,IF(AND('Tool interface'!$C$19=3,'Tool interface'!$C$18=9),W33,IF(AND('Tool interface'!$C$19=3,'Tool interface'!$C$18=10),V33,IF(AND('Tool interface'!$C$19=2,'Tool interface'!$C$18=1),'CBA - BIM level 2'!AF33,IF(AND('Tool interface'!$C$19=2,'Tool interface'!$C$18=2),'CBA - BIM level 2'!AE33,IF(AND('Tool interface'!$C$19=2,'Tool interface'!$C$18=3),'CBA - BIM level 2'!AD33,IF(AND('Tool interface'!$C$19=2,'Tool interface'!$C$18=4),'CBA - BIM level 2'!AC33,IF(AND('Tool interface'!$C$19=2,'Tool interface'!$C$18=5),'CBA - BIM level 2'!AB33,IF(AND('Tool interface'!$C$19=2,'Tool interface'!$C$18=6),AA33,IF(AND('Tool interface'!$C$19=2,'Tool interface'!$C$18=7),Z33,IF(AND('Tool interface'!$C$19=2,'Tool interface'!$C$18=8),Y33,IF(AND('Tool interface'!$C$19=2,'Tool interface'!$C$18=9),X33,IF(AND('Tool interface'!$C$19=2,'Tool interface'!$C$18=10),W33,IF(AND('Tool interface'!$C$19=1,'Tool interface'!$C$18=1),'CBA - BIM level 2'!AG33,IF(AND('Tool interface'!$C$19=1,'Tool interface'!$C$18=2),'CBA - BIM level 2'!AF33,IF(AND('Tool interface'!$C$19=1,'Tool interface'!$C$18=3),'CBA - BIM level 2'!AE33,IF(AND('Tool interface'!$C$19=1,'Tool interface'!$C$18=4),'CBA - BIM level 2'!AD33,IF(AND('Tool interface'!$C$19=1,'Tool interface'!$C$18=5),'CBA - BIM level 2'!AC33,IF(AND('Tool interface'!$C$19=1,'Tool interface'!$C$18=6),AB33,IF(AND('Tool interface'!$C$19=1,'Tool interface'!$C$18=7),AA33,IF(AND('Tool interface'!$C$19=1,'Tool interface'!$C$18=8),Z33,IF(AND('Tool interface'!$C$19=1,'Tool interface'!$C$18=9),Y33,IF(AND('Tool interface'!$C$19=1,'Tool interface'!$C$18=10),X33,))))))))))))))))))))))))))))))))))))))))))))))))))</f>
        <v>0</v>
      </c>
      <c r="U35" s="397">
        <f>+IF(AND('Tool interface'!$C$19=5,'Tool interface'!$C$18=1),'CBA - BIM level 2'!AD33,IF(AND('Tool interface'!$C$19=5,'Tool interface'!$C$18=2),'CBA - BIM level 2'!AC33,IF(AND('Tool interface'!$C$19=5,'Tool interface'!$C$18=3),AB33,IF(AND('Tool interface'!$C$19=5,'Tool interface'!$C$18=4),AA33,IF(AND('Tool interface'!$C$19=5,'Tool interface'!$C$18=5),Z33,IF(AND('Tool interface'!$C$19=5,'Tool interface'!$C$18=6),Y33,IF(AND('Tool interface'!$C$19=5,'Tool interface'!$C$18=7),X33,IF(AND('Tool interface'!$C$19=5,'Tool interface'!$C$18=8),W33,IF(AND('Tool interface'!$C$19=5,'Tool interface'!$C$18=9),V33,IF(AND('Tool interface'!$C$19=5,'Tool interface'!$C$18=10),U33,IF(AND('Tool interface'!$C$19=4,'Tool interface'!$C$18=1),'CBA - BIM level 2'!AE33,IF(AND('Tool interface'!$C$19=4,'Tool interface'!$C$18=2),'CBA - BIM level 2'!AD33,IF(AND('Tool interface'!$C$19=4,'Tool interface'!$C$18=3),'CBA - BIM level 2'!AC33,IF(AND('Tool interface'!$C$19=4,'Tool interface'!$C$18=4),AB33,IF(AND('Tool interface'!$C$19=4,'Tool interface'!$C$18=5),AA33,IF(AND('Tool interface'!$C$19=4,'Tool interface'!$C$18=6),Z33,IF(AND('Tool interface'!$C$19=4,'Tool interface'!$C$18=7),Y33,IF(AND('Tool interface'!$C$19=4,'Tool interface'!$C$18=8),X33,IF(AND('Tool interface'!$C$19=4,'Tool interface'!$C$18=9),W33,IF(AND('Tool interface'!$C$19=4,'Tool interface'!$C$18=10),V33,IF(AND('Tool interface'!$C$19=3,'Tool interface'!$C$18=1),'CBA - BIM level 2'!AF33,IF(AND('Tool interface'!$C$19=3,'Tool interface'!$C$18=2),'CBA - BIM level 2'!AE33,IF(AND('Tool interface'!$C$19=3,'Tool interface'!$C$18=3),'CBA - BIM level 2'!AD33,IF(AND('Tool interface'!$C$19=3,'Tool interface'!$C$18=4),'CBA - BIM level 2'!AC33,IF(AND('Tool interface'!$C$19=3,'Tool interface'!$C$18=5),AB33,IF(AND('Tool interface'!$C$19=3,'Tool interface'!$C$18=6),AA33,IF(AND('Tool interface'!$C$19=3,'Tool interface'!$C$18=7),Z33,IF(AND('Tool interface'!$C$19=3,'Tool interface'!$C$18=8),Y33,IF(AND('Tool interface'!$C$19=3,'Tool interface'!$C$18=9),X33,IF(AND('Tool interface'!$C$19=3,'Tool interface'!$C$18=10),W33,IF(AND('Tool interface'!$C$19=2,'Tool interface'!$C$18=1),'CBA - BIM level 2'!AG33,IF(AND('Tool interface'!$C$19=2,'Tool interface'!$C$18=2),'CBA - BIM level 2'!AF33,IF(AND('Tool interface'!$C$19=2,'Tool interface'!$C$18=3),'CBA - BIM level 2'!AE33,IF(AND('Tool interface'!$C$19=2,'Tool interface'!$C$18=4),'CBA - BIM level 2'!AD33,IF(AND('Tool interface'!$C$19=2,'Tool interface'!$C$18=5),'CBA - BIM level 2'!AC33,IF(AND('Tool interface'!$C$19=2,'Tool interface'!$C$18=6),AB33,IF(AND('Tool interface'!$C$19=2,'Tool interface'!$C$18=7),AA33,IF(AND('Tool interface'!$C$19=2,'Tool interface'!$C$18=8),Z33,IF(AND('Tool interface'!$C$19=2,'Tool interface'!$C$18=9),Y33,IF(AND('Tool interface'!$C$19=2,'Tool interface'!$C$18=10),X33,IF(AND('Tool interface'!$C$19=1,'Tool interface'!$C$18=1),'CBA - BIM level 2'!AH33,IF(AND('Tool interface'!$C$19=1,'Tool interface'!$C$18=2),'CBA - BIM level 2'!AG33,IF(AND('Tool interface'!$C$19=1,'Tool interface'!$C$18=3),'CBA - BIM level 2'!AF33,IF(AND('Tool interface'!$C$19=1,'Tool interface'!$C$18=4),'CBA - BIM level 2'!AE33,IF(AND('Tool interface'!$C$19=1,'Tool interface'!$C$18=5),'CBA - BIM level 2'!AD33,IF(AND('Tool interface'!$C$19=1,'Tool interface'!$C$18=6),AC33,IF(AND('Tool interface'!$C$19=1,'Tool interface'!$C$18=7),AB33,IF(AND('Tool interface'!$C$19=1,'Tool interface'!$C$18=8),AA33,IF(AND('Tool interface'!$C$19=1,'Tool interface'!$C$18=9),Z33,IF(AND('Tool interface'!$C$19=1,'Tool interface'!$C$18=10),Y33,))))))))))))))))))))))))))))))))))))))))))))))))))</f>
        <v>0</v>
      </c>
      <c r="V35" s="397">
        <f>+IF(AND('Tool interface'!$C$19=5,'Tool interface'!$C$18=1),'CBA - BIM level 2'!AE33,IF(AND('Tool interface'!$C$19=5,'Tool interface'!$C$18=2),'CBA - BIM level 2'!AD33,IF(AND('Tool interface'!$C$19=5,'Tool interface'!$C$18=3),AC33,IF(AND('Tool interface'!$C$19=5,'Tool interface'!$C$18=4),AB33,IF(AND('Tool interface'!$C$19=5,'Tool interface'!$C$18=5),AA33,IF(AND('Tool interface'!$C$19=5,'Tool interface'!$C$18=6),Z33,IF(AND('Tool interface'!$C$19=5,'Tool interface'!$C$18=7),Y33,IF(AND('Tool interface'!$C$19=5,'Tool interface'!$C$18=8),X33,IF(AND('Tool interface'!$C$19=5,'Tool interface'!$C$18=9),W33,IF(AND('Tool interface'!$C$19=5,'Tool interface'!$C$18=10),V33,IF(AND('Tool interface'!$C$19=4,'Tool interface'!$C$18=1),'CBA - BIM level 2'!AF33,IF(AND('Tool interface'!$C$19=4,'Tool interface'!$C$18=2),'CBA - BIM level 2'!AE33,IF(AND('Tool interface'!$C$19=4,'Tool interface'!$C$18=3),'CBA - BIM level 2'!AD33,IF(AND('Tool interface'!$C$19=4,'Tool interface'!$C$18=4),AC33,IF(AND('Tool interface'!$C$19=4,'Tool interface'!$C$18=5),AB33,IF(AND('Tool interface'!$C$19=4,'Tool interface'!$C$18=6),AA33,IF(AND('Tool interface'!$C$19=4,'Tool interface'!$C$18=7),Z33,IF(AND('Tool interface'!$C$19=4,'Tool interface'!$C$18=8),Y33,IF(AND('Tool interface'!$C$19=4,'Tool interface'!$C$18=9),X33,IF(AND('Tool interface'!$C$19=4,'Tool interface'!$C$18=10),W33,IF(AND('Tool interface'!$C$19=3,'Tool interface'!$C$18=1),'CBA - BIM level 2'!AG33,IF(AND('Tool interface'!$C$19=3,'Tool interface'!$C$18=2),'CBA - BIM level 2'!AF33,IF(AND('Tool interface'!$C$19=3,'Tool interface'!$C$18=3),'CBA - BIM level 2'!AE33,IF(AND('Tool interface'!$C$19=3,'Tool interface'!$C$18=4),'CBA - BIM level 2'!AD33,IF(AND('Tool interface'!$C$19=3,'Tool interface'!$C$18=5),AC33,IF(AND('Tool interface'!$C$19=3,'Tool interface'!$C$18=6),AB33,IF(AND('Tool interface'!$C$19=3,'Tool interface'!$C$18=7),AA33,IF(AND('Tool interface'!$C$19=3,'Tool interface'!$C$18=8),Z33,IF(AND('Tool interface'!$C$19=3,'Tool interface'!$C$18=9),Y33,IF(AND('Tool interface'!$C$19=3,'Tool interface'!$C$18=10),X33,IF(AND('Tool interface'!$C$19=2,'Tool interface'!$C$18=1),'CBA - BIM level 2'!AH33,IF(AND('Tool interface'!$C$19=2,'Tool interface'!$C$18=2),'CBA - BIM level 2'!AG33,IF(AND('Tool interface'!$C$19=2,'Tool interface'!$C$18=3),'CBA - BIM level 2'!AF33,IF(AND('Tool interface'!$C$19=2,'Tool interface'!$C$18=4),'CBA - BIM level 2'!AE33,IF(AND('Tool interface'!$C$19=2,'Tool interface'!$C$18=5),'CBA - BIM level 2'!AD33,IF(AND('Tool interface'!$C$19=2,'Tool interface'!$C$18=6),AC33,IF(AND('Tool interface'!$C$19=2,'Tool interface'!$C$18=7),AB33,IF(AND('Tool interface'!$C$19=2,'Tool interface'!$C$18=8),AA33,IF(AND('Tool interface'!$C$19=2,'Tool interface'!$C$18=9),Z33,IF(AND('Tool interface'!$C$19=2,'Tool interface'!$C$18=10),Y33,IF(AND('Tool interface'!$C$19=1,'Tool interface'!$C$18=1),'CBA - BIM level 2'!AI33,IF(AND('Tool interface'!$C$19=1,'Tool interface'!$C$18=2),'CBA - BIM level 2'!AH33,IF(AND('Tool interface'!$C$19=1,'Tool interface'!$C$18=3),'CBA - BIM level 2'!AG33,IF(AND('Tool interface'!$C$19=1,'Tool interface'!$C$18=4),'CBA - BIM level 2'!AF33,IF(AND('Tool interface'!$C$19=1,'Tool interface'!$C$18=5),'CBA - BIM level 2'!AE33,IF(AND('Tool interface'!$C$19=1,'Tool interface'!$C$18=6),AD33,IF(AND('Tool interface'!$C$19=1,'Tool interface'!$C$18=7),AC33,IF(AND('Tool interface'!$C$19=1,'Tool interface'!$C$18=8),AB33,IF(AND('Tool interface'!$C$19=1,'Tool interface'!$C$18=9),AA33,IF(AND('Tool interface'!$C$19=1,'Tool interface'!$C$18=10),Z33,))))))))))))))))))))))))))))))))))))))))))))))))))</f>
        <v>0</v>
      </c>
      <c r="W35" s="397">
        <f>+IF(AND('Tool interface'!$C$19=5,'Tool interface'!$C$18=1),'CBA - BIM level 2'!AF33,IF(AND('Tool interface'!$C$19=5,'Tool interface'!$C$18=2),'CBA - BIM level 2'!AE33,IF(AND('Tool interface'!$C$19=5,'Tool interface'!$C$18=3),AD33,IF(AND('Tool interface'!$C$19=5,'Tool interface'!$C$18=4),AC33,IF(AND('Tool interface'!$C$19=5,'Tool interface'!$C$18=5),AB33,IF(AND('Tool interface'!$C$19=5,'Tool interface'!$C$18=6),AA33,IF(AND('Tool interface'!$C$19=5,'Tool interface'!$C$18=7),Z33,IF(AND('Tool interface'!$C$19=5,'Tool interface'!$C$18=8),Y33,IF(AND('Tool interface'!$C$19=5,'Tool interface'!$C$18=9),X33,IF(AND('Tool interface'!$C$19=5,'Tool interface'!$C$18=10),W33,IF(AND('Tool interface'!$C$19=4,'Tool interface'!$C$18=1),'CBA - BIM level 2'!AG33,IF(AND('Tool interface'!$C$19=4,'Tool interface'!$C$18=2),'CBA - BIM level 2'!AF33,IF(AND('Tool interface'!$C$19=4,'Tool interface'!$C$18=3),'CBA - BIM level 2'!AE33,IF(AND('Tool interface'!$C$19=4,'Tool interface'!$C$18=4),AD33,IF(AND('Tool interface'!$C$19=4,'Tool interface'!$C$18=5),AC33,IF(AND('Tool interface'!$C$19=4,'Tool interface'!$C$18=6),AB33,IF(AND('Tool interface'!$C$19=4,'Tool interface'!$C$18=7),AA33,IF(AND('Tool interface'!$C$19=4,'Tool interface'!$C$18=8),Z33,IF(AND('Tool interface'!$C$19=4,'Tool interface'!$C$18=9),Y33,IF(AND('Tool interface'!$C$19=4,'Tool interface'!$C$18=10),X33,IF(AND('Tool interface'!$C$19=3,'Tool interface'!$C$18=1),'CBA - BIM level 2'!AH33,IF(AND('Tool interface'!$C$19=3,'Tool interface'!$C$18=2),'CBA - BIM level 2'!AG33,IF(AND('Tool interface'!$C$19=3,'Tool interface'!$C$18=3),'CBA - BIM level 2'!AF33,IF(AND('Tool interface'!$C$19=3,'Tool interface'!$C$18=4),'CBA - BIM level 2'!AE33,IF(AND('Tool interface'!$C$19=3,'Tool interface'!$C$18=5),AD33,IF(AND('Tool interface'!$C$19=3,'Tool interface'!$C$18=6),AC33,IF(AND('Tool interface'!$C$19=3,'Tool interface'!$C$18=7),AB33,IF(AND('Tool interface'!$C$19=3,'Tool interface'!$C$18=8),AA33,IF(AND('Tool interface'!$C$19=3,'Tool interface'!$C$18=9),Z33,IF(AND('Tool interface'!$C$19=3,'Tool interface'!$C$18=10),Y33,IF(AND('Tool interface'!$C$19=2,'Tool interface'!$C$18=1),'CBA - BIM level 2'!AI33,IF(AND('Tool interface'!$C$19=2,'Tool interface'!$C$18=2),'CBA - BIM level 2'!AH33,IF(AND('Tool interface'!$C$19=2,'Tool interface'!$C$18=3),'CBA - BIM level 2'!AG33,IF(AND('Tool interface'!$C$19=2,'Tool interface'!$C$18=4),'CBA - BIM level 2'!AF33,IF(AND('Tool interface'!$C$19=2,'Tool interface'!$C$18=5),'CBA - BIM level 2'!AE33,IF(AND('Tool interface'!$C$19=2,'Tool interface'!$C$18=6),AD33,IF(AND('Tool interface'!$C$19=2,'Tool interface'!$C$18=7),AC33,IF(AND('Tool interface'!$C$19=2,'Tool interface'!$C$18=8),AB33,IF(AND('Tool interface'!$C$19=2,'Tool interface'!$C$18=9),AA33,IF(AND('Tool interface'!$C$19=2,'Tool interface'!$C$18=10),Z33,IF(AND('Tool interface'!$C$19=1,'Tool interface'!$C$18=1),'CBA - BIM level 2'!AJ33,IF(AND('Tool interface'!$C$19=1,'Tool interface'!$C$18=2),'CBA - BIM level 2'!AI33,IF(AND('Tool interface'!$C$19=1,'Tool interface'!$C$18=3),'CBA - BIM level 2'!AH33,IF(AND('Tool interface'!$C$19=1,'Tool interface'!$C$18=4),'CBA - BIM level 2'!AG33,IF(AND('Tool interface'!$C$19=1,'Tool interface'!$C$18=5),'CBA - BIM level 2'!AF33,IF(AND('Tool interface'!$C$19=1,'Tool interface'!$C$18=6),AE33,IF(AND('Tool interface'!$C$19=1,'Tool interface'!$C$18=7),AD33,IF(AND('Tool interface'!$C$19=1,'Tool interface'!$C$18=8),AC33,IF(AND('Tool interface'!$C$19=1,'Tool interface'!$C$18=9),AB33,IF(AND('Tool interface'!$C$19=1,'Tool interface'!$C$18=10),AA33,))))))))))))))))))))))))))))))))))))))))))))))))))</f>
        <v>0</v>
      </c>
      <c r="X35" s="397">
        <f>+IF(AND('Tool interface'!$C$19=5,'Tool interface'!$C$18=1),'CBA - BIM level 2'!AG33,IF(AND('Tool interface'!$C$19=5,'Tool interface'!$C$18=2),'CBA - BIM level 2'!AF33,IF(AND('Tool interface'!$C$19=5,'Tool interface'!$C$18=3),AE33,IF(AND('Tool interface'!$C$19=5,'Tool interface'!$C$18=4),AD33,IF(AND('Tool interface'!$C$19=5,'Tool interface'!$C$18=5),AC33,IF(AND('Tool interface'!$C$19=5,'Tool interface'!$C$18=6),AB33,IF(AND('Tool interface'!$C$19=5,'Tool interface'!$C$18=7),AA33,IF(AND('Tool interface'!$C$19=5,'Tool interface'!$C$18=8),Z33,IF(AND('Tool interface'!$C$19=5,'Tool interface'!$C$18=9),Y33,IF(AND('Tool interface'!$C$19=5,'Tool interface'!$C$18=10),X33,IF(AND('Tool interface'!$C$19=4,'Tool interface'!$C$18=1),'CBA - BIM level 2'!AH33,IF(AND('Tool interface'!$C$19=4,'Tool interface'!$C$18=2),'CBA - BIM level 2'!AG33,IF(AND('Tool interface'!$C$19=4,'Tool interface'!$C$18=3),'CBA - BIM level 2'!AF33,IF(AND('Tool interface'!$C$19=4,'Tool interface'!$C$18=4),AE33,IF(AND('Tool interface'!$C$19=4,'Tool interface'!$C$18=5),AD33,IF(AND('Tool interface'!$C$19=4,'Tool interface'!$C$18=6),AC33,IF(AND('Tool interface'!$C$19=4,'Tool interface'!$C$18=7),AB33,IF(AND('Tool interface'!$C$19=4,'Tool interface'!$C$18=8),AA33,IF(AND('Tool interface'!$C$19=4,'Tool interface'!$C$18=9),Z33,IF(AND('Tool interface'!$C$19=4,'Tool interface'!$C$18=10),Y33,IF(AND('Tool interface'!$C$19=3,'Tool interface'!$C$18=1),'CBA - BIM level 2'!AI33,IF(AND('Tool interface'!$C$19=3,'Tool interface'!$C$18=2),'CBA - BIM level 2'!AH33,IF(AND('Tool interface'!$C$19=3,'Tool interface'!$C$18=3),'CBA - BIM level 2'!AG33,IF(AND('Tool interface'!$C$19=3,'Tool interface'!$C$18=4),'CBA - BIM level 2'!AF33,IF(AND('Tool interface'!$C$19=3,'Tool interface'!$C$18=5),AE33,IF(AND('Tool interface'!$C$19=3,'Tool interface'!$C$18=6),AD33,IF(AND('Tool interface'!$C$19=3,'Tool interface'!$C$18=7),AC33,IF(AND('Tool interface'!$C$19=3,'Tool interface'!$C$18=8),AB33,IF(AND('Tool interface'!$C$19=3,'Tool interface'!$C$18=9),AA33,IF(AND('Tool interface'!$C$19=3,'Tool interface'!$C$18=10),Z33,IF(AND('Tool interface'!$C$19=2,'Tool interface'!$C$18=1),'CBA - BIM level 2'!AJ33,IF(AND('Tool interface'!$C$19=2,'Tool interface'!$C$18=2),'CBA - BIM level 2'!AI33,IF(AND('Tool interface'!$C$19=2,'Tool interface'!$C$18=3),'CBA - BIM level 2'!AH33,IF(AND('Tool interface'!$C$19=2,'Tool interface'!$C$18=4),'CBA - BIM level 2'!AG33,IF(AND('Tool interface'!$C$19=2,'Tool interface'!$C$18=5),'CBA - BIM level 2'!AF33,IF(AND('Tool interface'!$C$19=2,'Tool interface'!$C$18=6),AE33,IF(AND('Tool interface'!$C$19=2,'Tool interface'!$C$18=7),AD33,IF(AND('Tool interface'!$C$19=2,'Tool interface'!$C$18=8),AC33,IF(AND('Tool interface'!$C$19=2,'Tool interface'!$C$18=9),AB33,IF(AND('Tool interface'!$C$19=2,'Tool interface'!$C$18=10),AA33,IF(AND('Tool interface'!$C$19=1,'Tool interface'!$C$18=1),'CBA - BIM level 2'!AK33,IF(AND('Tool interface'!$C$19=1,'Tool interface'!$C$18=2),'CBA - BIM level 2'!AJ33,IF(AND('Tool interface'!$C$19=1,'Tool interface'!$C$18=3),'CBA - BIM level 2'!AI33,IF(AND('Tool interface'!$C$19=1,'Tool interface'!$C$18=4),'CBA - BIM level 2'!AH33,IF(AND('Tool interface'!$C$19=1,'Tool interface'!$C$18=5),'CBA - BIM level 2'!AG33,IF(AND('Tool interface'!$C$19=1,'Tool interface'!$C$18=6),AF33,IF(AND('Tool interface'!$C$19=1,'Tool interface'!$C$18=7),AE33,IF(AND('Tool interface'!$C$19=1,'Tool interface'!$C$18=8),AD33,IF(AND('Tool interface'!$C$19=1,'Tool interface'!$C$18=9),AC33,IF(AND('Tool interface'!$C$19=1,'Tool interface'!$C$18=10),AB33,))))))))))))))))))))))))))))))))))))))))))))))))))</f>
        <v>0</v>
      </c>
      <c r="Y35" s="397">
        <f>+IF(AND('Tool interface'!$C$19=5,'Tool interface'!$C$18=1),'CBA - BIM level 2'!AH33,IF(AND('Tool interface'!$C$19=5,'Tool interface'!$C$18=2),'CBA - BIM level 2'!AG33,IF(AND('Tool interface'!$C$19=5,'Tool interface'!$C$18=3),AF33,IF(AND('Tool interface'!$C$19=5,'Tool interface'!$C$18=4),AE33,IF(AND('Tool interface'!$C$19=5,'Tool interface'!$C$18=5),AD33,IF(AND('Tool interface'!$C$19=5,'Tool interface'!$C$18=6),AC33,IF(AND('Tool interface'!$C$19=5,'Tool interface'!$C$18=7),AB33,IF(AND('Tool interface'!$C$19=5,'Tool interface'!$C$18=8),AA33,IF(AND('Tool interface'!$C$19=5,'Tool interface'!$C$18=9),Z33,IF(AND('Tool interface'!$C$19=5,'Tool interface'!$C$18=10),Y33,IF(AND('Tool interface'!$C$19=4,'Tool interface'!$C$18=1),'CBA - BIM level 2'!AI33,IF(AND('Tool interface'!$C$19=4,'Tool interface'!$C$18=2),'CBA - BIM level 2'!AH33,IF(AND('Tool interface'!$C$19=4,'Tool interface'!$C$18=3),'CBA - BIM level 2'!AG33,IF(AND('Tool interface'!$C$19=4,'Tool interface'!$C$18=4),AF33,IF(AND('Tool interface'!$C$19=4,'Tool interface'!$C$18=5),AE33,IF(AND('Tool interface'!$C$19=4,'Tool interface'!$C$18=6),AD33,IF(AND('Tool interface'!$C$19=4,'Tool interface'!$C$18=7),AC33,IF(AND('Tool interface'!$C$19=4,'Tool interface'!$C$18=8),AB33,IF(AND('Tool interface'!$C$19=4,'Tool interface'!$C$18=9),AA33,IF(AND('Tool interface'!$C$19=4,'Tool interface'!$C$18=10),Z33,IF(AND('Tool interface'!$C$19=3,'Tool interface'!$C$18=1),'CBA - BIM level 2'!AJ33,IF(AND('Tool interface'!$C$19=3,'Tool interface'!$C$18=2),'CBA - BIM level 2'!AI33,IF(AND('Tool interface'!$C$19=3,'Tool interface'!$C$18=3),'CBA - BIM level 2'!AH33,IF(AND('Tool interface'!$C$19=3,'Tool interface'!$C$18=4),'CBA - BIM level 2'!AG33,IF(AND('Tool interface'!$C$19=3,'Tool interface'!$C$18=5),AF33,IF(AND('Tool interface'!$C$19=3,'Tool interface'!$C$18=6),AE33,IF(AND('Tool interface'!$C$19=3,'Tool interface'!$C$18=7),AD33,IF(AND('Tool interface'!$C$19=3,'Tool interface'!$C$18=8),AC33,IF(AND('Tool interface'!$C$19=3,'Tool interface'!$C$18=9),AB33,IF(AND('Tool interface'!$C$19=3,'Tool interface'!$C$18=10),AA33,IF(AND('Tool interface'!$C$19=2,'Tool interface'!$C$18=1),'CBA - BIM level 2'!AK33,IF(AND('Tool interface'!$C$19=2,'Tool interface'!$C$18=2),'CBA - BIM level 2'!AJ33,IF(AND('Tool interface'!$C$19=2,'Tool interface'!$C$18=3),'CBA - BIM level 2'!AI33,IF(AND('Tool interface'!$C$19=2,'Tool interface'!$C$18=4),'CBA - BIM level 2'!AH33,IF(AND('Tool interface'!$C$19=2,'Tool interface'!$C$18=5),'CBA - BIM level 2'!AG33,IF(AND('Tool interface'!$C$19=2,'Tool interface'!$C$18=6),AF33,IF(AND('Tool interface'!$C$19=2,'Tool interface'!$C$18=7),AE33,IF(AND('Tool interface'!$C$19=2,'Tool interface'!$C$18=8),AD33,IF(AND('Tool interface'!$C$19=2,'Tool interface'!$C$18=9),AC33,IF(AND('Tool interface'!$C$19=2,'Tool interface'!$C$18=10),AB33,IF(AND('Tool interface'!$C$19=1,'Tool interface'!$C$18=1),'CBA - BIM level 2'!AL33,IF(AND('Tool interface'!$C$19=1,'Tool interface'!$C$18=2),'CBA - BIM level 2'!AK33,IF(AND('Tool interface'!$C$19=1,'Tool interface'!$C$18=3),'CBA - BIM level 2'!AJ33,IF(AND('Tool interface'!$C$19=1,'Tool interface'!$C$18=4),'CBA - BIM level 2'!AI33,IF(AND('Tool interface'!$C$19=1,'Tool interface'!$C$18=5),'CBA - BIM level 2'!AH33,IF(AND('Tool interface'!$C$19=1,'Tool interface'!$C$18=6),AG33,IF(AND('Tool interface'!$C$19=1,'Tool interface'!$C$18=7),AF33,IF(AND('Tool interface'!$C$19=1,'Tool interface'!$C$18=8),AE33,IF(AND('Tool interface'!$C$19=1,'Tool interface'!$C$18=9),AD33,IF(AND('Tool interface'!$C$19=1,'Tool interface'!$C$18=10),AC33,))))))))))))))))))))))))))))))))))))))))))))))))))</f>
        <v>0</v>
      </c>
      <c r="Z35" s="397">
        <f>+IF(AND('Tool interface'!$C$19=5,'Tool interface'!$C$18=1),'CBA - BIM level 2'!AI33,IF(AND('Tool interface'!$C$19=5,'Tool interface'!$C$18=2),'CBA - BIM level 2'!AH33,IF(AND('Tool interface'!$C$19=5,'Tool interface'!$C$18=3),AG33,IF(AND('Tool interface'!$C$19=5,'Tool interface'!$C$18=4),AF33,IF(AND('Tool interface'!$C$19=5,'Tool interface'!$C$18=5),AE33,IF(AND('Tool interface'!$C$19=5,'Tool interface'!$C$18=6),AD33,IF(AND('Tool interface'!$C$19=5,'Tool interface'!$C$18=7),AC33,IF(AND('Tool interface'!$C$19=5,'Tool interface'!$C$18=8),AB33,IF(AND('Tool interface'!$C$19=5,'Tool interface'!$C$18=9),AA33,IF(AND('Tool interface'!$C$19=5,'Tool interface'!$C$18=10),Z33,IF(AND('Tool interface'!$C$19=4,'Tool interface'!$C$18=1),'CBA - BIM level 2'!AJ33,IF(AND('Tool interface'!$C$19=4,'Tool interface'!$C$18=2),'CBA - BIM level 2'!AI33,IF(AND('Tool interface'!$C$19=4,'Tool interface'!$C$18=3),'CBA - BIM level 2'!AH33,IF(AND('Tool interface'!$C$19=4,'Tool interface'!$C$18=4),AG33,IF(AND('Tool interface'!$C$19=4,'Tool interface'!$C$18=5),AF33,IF(AND('Tool interface'!$C$19=4,'Tool interface'!$C$18=6),AE33,IF(AND('Tool interface'!$C$19=4,'Tool interface'!$C$18=7),AD33,IF(AND('Tool interface'!$C$19=4,'Tool interface'!$C$18=8),AC33,IF(AND('Tool interface'!$C$19=4,'Tool interface'!$C$18=9),AB33,IF(AND('Tool interface'!$C$19=4,'Tool interface'!$C$18=10),AA33,IF(AND('Tool interface'!$C$19=3,'Tool interface'!$C$18=1),'CBA - BIM level 2'!AK33,IF(AND('Tool interface'!$C$19=3,'Tool interface'!$C$18=2),'CBA - BIM level 2'!AJ33,IF(AND('Tool interface'!$C$19=3,'Tool interface'!$C$18=3),'CBA - BIM level 2'!AI33,IF(AND('Tool interface'!$C$19=3,'Tool interface'!$C$18=4),'CBA - BIM level 2'!AH33,IF(AND('Tool interface'!$C$19=3,'Tool interface'!$C$18=5),AG33,IF(AND('Tool interface'!$C$19=3,'Tool interface'!$C$18=6),AF33,IF(AND('Tool interface'!$C$19=3,'Tool interface'!$C$18=7),AE33,IF(AND('Tool interface'!$C$19=3,'Tool interface'!$C$18=8),AD33,IF(AND('Tool interface'!$C$19=3,'Tool interface'!$C$18=9),AC33,IF(AND('Tool interface'!$C$19=3,'Tool interface'!$C$18=10),AB33,IF(AND('Tool interface'!$C$19=2,'Tool interface'!$C$18=1),'CBA - BIM level 2'!AL33,IF(AND('Tool interface'!$C$19=2,'Tool interface'!$C$18=2),'CBA - BIM level 2'!AK33,IF(AND('Tool interface'!$C$19=2,'Tool interface'!$C$18=3),'CBA - BIM level 2'!AJ33,IF(AND('Tool interface'!$C$19=2,'Tool interface'!$C$18=4),'CBA - BIM level 2'!AI33,IF(AND('Tool interface'!$C$19=2,'Tool interface'!$C$18=5),'CBA - BIM level 2'!AH33,IF(AND('Tool interface'!$C$19=2,'Tool interface'!$C$18=6),AG33,IF(AND('Tool interface'!$C$19=2,'Tool interface'!$C$18=7),AF33,IF(AND('Tool interface'!$C$19=2,'Tool interface'!$C$18=8),AE33,IF(AND('Tool interface'!$C$19=2,'Tool interface'!$C$18=9),AD33,IF(AND('Tool interface'!$C$19=2,'Tool interface'!$C$18=10),AC33,IF(AND('Tool interface'!$C$19=1,'Tool interface'!$C$18=1),'CBA - BIM level 2'!AM33,IF(AND('Tool interface'!$C$19=1,'Tool interface'!$C$18=2),'CBA - BIM level 2'!AL33,IF(AND('Tool interface'!$C$19=1,'Tool interface'!$C$18=3),'CBA - BIM level 2'!AK33,IF(AND('Tool interface'!$C$19=1,'Tool interface'!$C$18=4),'CBA - BIM level 2'!AJ33,IF(AND('Tool interface'!$C$19=1,'Tool interface'!$C$18=5),'CBA - BIM level 2'!AI33,IF(AND('Tool interface'!$C$19=1,'Tool interface'!$C$18=6),AH33,IF(AND('Tool interface'!$C$19=1,'Tool interface'!$C$18=7),AG33,IF(AND('Tool interface'!$C$19=1,'Tool interface'!$C$18=8),AF33,IF(AND('Tool interface'!$C$19=1,'Tool interface'!$C$18=9),AE33,IF(AND('Tool interface'!$C$19=1,'Tool interface'!$C$18=10),AD33,))))))))))))))))))))))))))))))))))))))))))))))))))</f>
        <v>0</v>
      </c>
      <c r="AA35" s="397">
        <f>+IF(AND('Tool interface'!$C$19=5,'Tool interface'!$C$18=1),'CBA - BIM level 2'!AJ33,IF(AND('Tool interface'!$C$19=5,'Tool interface'!$C$18=2),'CBA - BIM level 2'!AI33,IF(AND('Tool interface'!$C$19=5,'Tool interface'!$C$18=3),AH33,IF(AND('Tool interface'!$C$19=5,'Tool interface'!$C$18=4),AG33,IF(AND('Tool interface'!$C$19=5,'Tool interface'!$C$18=5),AF33,IF(AND('Tool interface'!$C$19=5,'Tool interface'!$C$18=6),AE33,IF(AND('Tool interface'!$C$19=5,'Tool interface'!$C$18=7),AD33,IF(AND('Tool interface'!$C$19=5,'Tool interface'!$C$18=8),AC33,IF(AND('Tool interface'!$C$19=5,'Tool interface'!$C$18=9),AB33,IF(AND('Tool interface'!$C$19=5,'Tool interface'!$C$18=10),AA33,IF(AND('Tool interface'!$C$19=4,'Tool interface'!$C$18=1),'CBA - BIM level 2'!AK33,IF(AND('Tool interface'!$C$19=4,'Tool interface'!$C$18=2),'CBA - BIM level 2'!AJ33,IF(AND('Tool interface'!$C$19=4,'Tool interface'!$C$18=3),'CBA - BIM level 2'!AI33,IF(AND('Tool interface'!$C$19=4,'Tool interface'!$C$18=4),AH33,IF(AND('Tool interface'!$C$19=4,'Tool interface'!$C$18=5),AG33,IF(AND('Tool interface'!$C$19=4,'Tool interface'!$C$18=6),AF33,IF(AND('Tool interface'!$C$19=4,'Tool interface'!$C$18=7),AE33,IF(AND('Tool interface'!$C$19=4,'Tool interface'!$C$18=8),AD33,IF(AND('Tool interface'!$C$19=4,'Tool interface'!$C$18=9),AC33,IF(AND('Tool interface'!$C$19=4,'Tool interface'!$C$18=10),AB33,IF(AND('Tool interface'!$C$19=3,'Tool interface'!$C$18=1),'CBA - BIM level 2'!AL33,IF(AND('Tool interface'!$C$19=3,'Tool interface'!$C$18=2),'CBA - BIM level 2'!AK33,IF(AND('Tool interface'!$C$19=3,'Tool interface'!$C$18=3),'CBA - BIM level 2'!AJ33,IF(AND('Tool interface'!$C$19=3,'Tool interface'!$C$18=4),'CBA - BIM level 2'!AI33,IF(AND('Tool interface'!$C$19=3,'Tool interface'!$C$18=5),AH33,IF(AND('Tool interface'!$C$19=3,'Tool interface'!$C$18=6),AG33,IF(AND('Tool interface'!$C$19=3,'Tool interface'!$C$18=7),AF33,IF(AND('Tool interface'!$C$19=3,'Tool interface'!$C$18=8),AE33,IF(AND('Tool interface'!$C$19=3,'Tool interface'!$C$18=9),AD33,IF(AND('Tool interface'!$C$19=3,'Tool interface'!$C$18=10),AC33,IF(AND('Tool interface'!$C$19=2,'Tool interface'!$C$18=1),'CBA - BIM level 2'!AM33,IF(AND('Tool interface'!$C$19=2,'Tool interface'!$C$18=2),'CBA - BIM level 2'!AL33,IF(AND('Tool interface'!$C$19=2,'Tool interface'!$C$18=3),'CBA - BIM level 2'!AK33,IF(AND('Tool interface'!$C$19=2,'Tool interface'!$C$18=4),'CBA - BIM level 2'!AJ33,IF(AND('Tool interface'!$C$19=2,'Tool interface'!$C$18=5),'CBA - BIM level 2'!AI33,IF(AND('Tool interface'!$C$19=2,'Tool interface'!$C$18=6),AH33,IF(AND('Tool interface'!$C$19=2,'Tool interface'!$C$18=7),AG33,IF(AND('Tool interface'!$C$19=2,'Tool interface'!$C$18=8),AF33,IF(AND('Tool interface'!$C$19=2,'Tool interface'!$C$18=9),AE33,IF(AND('Tool interface'!$C$19=2,'Tool interface'!$C$18=10),AD33,IF(AND('Tool interface'!$C$19=1,'Tool interface'!$C$18=1),'CBA - BIM level 2'!AN33,IF(AND('Tool interface'!$C$19=1,'Tool interface'!$C$18=2),'CBA - BIM level 2'!AM33,IF(AND('Tool interface'!$C$19=1,'Tool interface'!$C$18=3),'CBA - BIM level 2'!AL33,IF(AND('Tool interface'!$C$19=1,'Tool interface'!$C$18=4),'CBA - BIM level 2'!AK33,IF(AND('Tool interface'!$C$19=1,'Tool interface'!$C$18=5),'CBA - BIM level 2'!AJ33,IF(AND('Tool interface'!$C$19=1,'Tool interface'!$C$18=6),AI33,IF(AND('Tool interface'!$C$19=1,'Tool interface'!$C$18=7),AH33,IF(AND('Tool interface'!$C$19=1,'Tool interface'!$C$18=8),AG33,IF(AND('Tool interface'!$C$19=1,'Tool interface'!$C$18=9),AF33,IF(AND('Tool interface'!$C$19=1,'Tool interface'!$C$18=10),AE33,))))))))))))))))))))))))))))))))))))))))))))))))))</f>
        <v>0</v>
      </c>
      <c r="AB35" s="397">
        <f>+IF(AND('Tool interface'!$C$19=5,'Tool interface'!$C$18=1),'CBA - BIM level 2'!AK33,IF(AND('Tool interface'!$C$19=5,'Tool interface'!$C$18=2),'CBA - BIM level 2'!AJ33,IF(AND('Tool interface'!$C$19=5,'Tool interface'!$C$18=3),AI33,IF(AND('Tool interface'!$C$19=5,'Tool interface'!$C$18=4),AH33,IF(AND('Tool interface'!$C$19=5,'Tool interface'!$C$18=5),AG33,IF(AND('Tool interface'!$C$19=5,'Tool interface'!$C$18=6),AF33,IF(AND('Tool interface'!$C$19=5,'Tool interface'!$C$18=7),AE33,IF(AND('Tool interface'!$C$19=5,'Tool interface'!$C$18=8),AD33,IF(AND('Tool interface'!$C$19=5,'Tool interface'!$C$18=9),AC33,IF(AND('Tool interface'!$C$19=5,'Tool interface'!$C$18=10),AB33,IF(AND('Tool interface'!$C$19=4,'Tool interface'!$C$18=1),'CBA - BIM level 2'!AL33,IF(AND('Tool interface'!$C$19=4,'Tool interface'!$C$18=2),'CBA - BIM level 2'!AK33,IF(AND('Tool interface'!$C$19=4,'Tool interface'!$C$18=3),'CBA - BIM level 2'!AJ33,IF(AND('Tool interface'!$C$19=4,'Tool interface'!$C$18=4),AI33,IF(AND('Tool interface'!$C$19=4,'Tool interface'!$C$18=5),AH33,IF(AND('Tool interface'!$C$19=4,'Tool interface'!$C$18=6),AG33,IF(AND('Tool interface'!$C$19=4,'Tool interface'!$C$18=7),AF33,IF(AND('Tool interface'!$C$19=4,'Tool interface'!$C$18=8),AE33,IF(AND('Tool interface'!$C$19=4,'Tool interface'!$C$18=9),AD33,IF(AND('Tool interface'!$C$19=4,'Tool interface'!$C$18=10),AC33,IF(AND('Tool interface'!$C$19=3,'Tool interface'!$C$18=1),'CBA - BIM level 2'!AM33,IF(AND('Tool interface'!$C$19=3,'Tool interface'!$C$18=2),'CBA - BIM level 2'!AL33,IF(AND('Tool interface'!$C$19=3,'Tool interface'!$C$18=3),'CBA - BIM level 2'!AK33,IF(AND('Tool interface'!$C$19=3,'Tool interface'!$C$18=4),'CBA - BIM level 2'!AJ33,IF(AND('Tool interface'!$C$19=3,'Tool interface'!$C$18=5),AI33,IF(AND('Tool interface'!$C$19=3,'Tool interface'!$C$18=6),AH33,IF(AND('Tool interface'!$C$19=3,'Tool interface'!$C$18=7),AG33,IF(AND('Tool interface'!$C$19=3,'Tool interface'!$C$18=8),AF33,IF(AND('Tool interface'!$C$19=3,'Tool interface'!$C$18=9),AE33,IF(AND('Tool interface'!$C$19=3,'Tool interface'!$C$18=10),AD33,IF(AND('Tool interface'!$C$19=2,'Tool interface'!$C$18=1),'CBA - BIM level 2'!AN33,IF(AND('Tool interface'!$C$19=2,'Tool interface'!$C$18=2),'CBA - BIM level 2'!AM33,IF(AND('Tool interface'!$C$19=2,'Tool interface'!$C$18=3),'CBA - BIM level 2'!AL33,IF(AND('Tool interface'!$C$19=2,'Tool interface'!$C$18=4),'CBA - BIM level 2'!AK33,IF(AND('Tool interface'!$C$19=2,'Tool interface'!$C$18=5),'CBA - BIM level 2'!AJ33,IF(AND('Tool interface'!$C$19=2,'Tool interface'!$C$18=6),AI33,IF(AND('Tool interface'!$C$19=2,'Tool interface'!$C$18=7),AH33,IF(AND('Tool interface'!$C$19=2,'Tool interface'!$C$18=8),AG33,IF(AND('Tool interface'!$C$19=2,'Tool interface'!$C$18=9),AF33,IF(AND('Tool interface'!$C$19=2,'Tool interface'!$C$18=10),AE33,IF(AND('Tool interface'!$C$19=1,'Tool interface'!$C$18=1),'CBA - BIM level 2'!AO33,IF(AND('Tool interface'!$C$19=1,'Tool interface'!$C$18=2),'CBA - BIM level 2'!AN33,IF(AND('Tool interface'!$C$19=1,'Tool interface'!$C$18=3),'CBA - BIM level 2'!AM33,IF(AND('Tool interface'!$C$19=1,'Tool interface'!$C$18=4),'CBA - BIM level 2'!AL33,IF(AND('Tool interface'!$C$19=1,'Tool interface'!$C$18=5),'CBA - BIM level 2'!AK33,IF(AND('Tool interface'!$C$19=1,'Tool interface'!$C$18=6),AJ33,IF(AND('Tool interface'!$C$19=1,'Tool interface'!$C$18=7),AI33,IF(AND('Tool interface'!$C$19=1,'Tool interface'!$C$18=8),AH33,IF(AND('Tool interface'!$C$19=1,'Tool interface'!$C$18=9),AG33,IF(AND('Tool interface'!$C$19=1,'Tool interface'!$C$18=10),AF33,))))))))))))))))))))))))))))))))))))))))))))))))))</f>
        <v>0</v>
      </c>
      <c r="AC35" s="397">
        <f>+IF(AND('Tool interface'!$C$19=5,'Tool interface'!$C$18=1),'CBA - BIM level 2'!AL33,IF(AND('Tool interface'!$C$19=5,'Tool interface'!$C$18=2),'CBA - BIM level 2'!AK33,IF(AND('Tool interface'!$C$19=5,'Tool interface'!$C$18=3),AJ33,IF(AND('Tool interface'!$C$19=5,'Tool interface'!$C$18=4),AI33,IF(AND('Tool interface'!$C$19=5,'Tool interface'!$C$18=5),AH33,IF(AND('Tool interface'!$C$19=5,'Tool interface'!$C$18=6),AG33,IF(AND('Tool interface'!$C$19=5,'Tool interface'!$C$18=7),AF33,IF(AND('Tool interface'!$C$19=5,'Tool interface'!$C$18=8),AE33,IF(AND('Tool interface'!$C$19=5,'Tool interface'!$C$18=9),AD33,IF(AND('Tool interface'!$C$19=5,'Tool interface'!$C$18=10),AC33,IF(AND('Tool interface'!$C$19=4,'Tool interface'!$C$18=1),'CBA - BIM level 2'!AM33,IF(AND('Tool interface'!$C$19=4,'Tool interface'!$C$18=2),'CBA - BIM level 2'!AL33,IF(AND('Tool interface'!$C$19=4,'Tool interface'!$C$18=3),'CBA - BIM level 2'!AK33,IF(AND('Tool interface'!$C$19=4,'Tool interface'!$C$18=4),AJ33,IF(AND('Tool interface'!$C$19=4,'Tool interface'!$C$18=5),AI33,IF(AND('Tool interface'!$C$19=4,'Tool interface'!$C$18=6),AH33,IF(AND('Tool interface'!$C$19=4,'Tool interface'!$C$18=7),AG33,IF(AND('Tool interface'!$C$19=4,'Tool interface'!$C$18=8),AF33,IF(AND('Tool interface'!$C$19=4,'Tool interface'!$C$18=9),AE33,IF(AND('Tool interface'!$C$19=4,'Tool interface'!$C$18=10),AD33,IF(AND('Tool interface'!$C$19=3,'Tool interface'!$C$18=1),'CBA - BIM level 2'!AN33,IF(AND('Tool interface'!$C$19=3,'Tool interface'!$C$18=2),'CBA - BIM level 2'!AM33,IF(AND('Tool interface'!$C$19=3,'Tool interface'!$C$18=3),'CBA - BIM level 2'!AL33,IF(AND('Tool interface'!$C$19=3,'Tool interface'!$C$18=4),'CBA - BIM level 2'!AK33,IF(AND('Tool interface'!$C$19=3,'Tool interface'!$C$18=5),AJ33,IF(AND('Tool interface'!$C$19=3,'Tool interface'!$C$18=6),AI33,IF(AND('Tool interface'!$C$19=3,'Tool interface'!$C$18=7),AH33,IF(AND('Tool interface'!$C$19=3,'Tool interface'!$C$18=8),AG33,IF(AND('Tool interface'!$C$19=3,'Tool interface'!$C$18=9),AF33,IF(AND('Tool interface'!$C$19=3,'Tool interface'!$C$18=10),AE33,IF(AND('Tool interface'!$C$19=2,'Tool interface'!$C$18=1),'CBA - BIM level 2'!AO33,IF(AND('Tool interface'!$C$19=2,'Tool interface'!$C$18=2),'CBA - BIM level 2'!AN33,IF(AND('Tool interface'!$C$19=2,'Tool interface'!$C$18=3),'CBA - BIM level 2'!AM33,IF(AND('Tool interface'!$C$19=2,'Tool interface'!$C$18=4),'CBA - BIM level 2'!AL33,IF(AND('Tool interface'!$C$19=2,'Tool interface'!$C$18=5),'CBA - BIM level 2'!AK33,IF(AND('Tool interface'!$C$19=2,'Tool interface'!$C$18=6),AJ33,IF(AND('Tool interface'!$C$19=2,'Tool interface'!$C$18=7),AI33,IF(AND('Tool interface'!$C$19=2,'Tool interface'!$C$18=8),AH33,IF(AND('Tool interface'!$C$19=2,'Tool interface'!$C$18=9),AG33,IF(AND('Tool interface'!$C$19=2,'Tool interface'!$C$18=10),AF33,IF(AND('Tool interface'!$C$19=1,'Tool interface'!$C$18=1),'CBA - BIM level 2'!AP33,IF(AND('Tool interface'!$C$19=1,'Tool interface'!$C$18=2),'CBA - BIM level 2'!AO33,IF(AND('Tool interface'!$C$19=1,'Tool interface'!$C$18=3),'CBA - BIM level 2'!AN33,IF(AND('Tool interface'!$C$19=1,'Tool interface'!$C$18=4),'CBA - BIM level 2'!AM33,IF(AND('Tool interface'!$C$19=1,'Tool interface'!$C$18=5),'CBA - BIM level 2'!AL33,IF(AND('Tool interface'!$C$19=1,'Tool interface'!$C$18=6),AK33,IF(AND('Tool interface'!$C$19=1,'Tool interface'!$C$18=7),AJ33,IF(AND('Tool interface'!$C$19=1,'Tool interface'!$C$18=8),AI33,IF(AND('Tool interface'!$C$19=1,'Tool interface'!$C$18=9),AH33,IF(AND('Tool interface'!$C$19=1,'Tool interface'!$C$18=10),AG33,))))))))))))))))))))))))))))))))))))))))))))))))))</f>
        <v>0</v>
      </c>
      <c r="AD35" s="397">
        <f>+IF(AND('Tool interface'!$C$19=5,'Tool interface'!$C$18=1),'CBA - BIM level 2'!AM33,IF(AND('Tool interface'!$C$19=5,'Tool interface'!$C$18=2),'CBA - BIM level 2'!AL33,IF(AND('Tool interface'!$C$19=5,'Tool interface'!$C$18=3),AK33,IF(AND('Tool interface'!$C$19=5,'Tool interface'!$C$18=4),AJ33,IF(AND('Tool interface'!$C$19=5,'Tool interface'!$C$18=5),AI33,IF(AND('Tool interface'!$C$19=5,'Tool interface'!$C$18=6),AH33,IF(AND('Tool interface'!$C$19=5,'Tool interface'!$C$18=7),AG33,IF(AND('Tool interface'!$C$19=5,'Tool interface'!$C$18=8),AF33,IF(AND('Tool interface'!$C$19=5,'Tool interface'!$C$18=9),AE33,IF(AND('Tool interface'!$C$19=5,'Tool interface'!$C$18=10),AD33,IF(AND('Tool interface'!$C$19=4,'Tool interface'!$C$18=1),'CBA - BIM level 2'!AN33,IF(AND('Tool interface'!$C$19=4,'Tool interface'!$C$18=2),'CBA - BIM level 2'!AM33,IF(AND('Tool interface'!$C$19=4,'Tool interface'!$C$18=3),'CBA - BIM level 2'!AL33,IF(AND('Tool interface'!$C$19=4,'Tool interface'!$C$18=4),AK33,IF(AND('Tool interface'!$C$19=4,'Tool interface'!$C$18=5),AJ33,IF(AND('Tool interface'!$C$19=4,'Tool interface'!$C$18=6),AI33,IF(AND('Tool interface'!$C$19=4,'Tool interface'!$C$18=7),AH33,IF(AND('Tool interface'!$C$19=4,'Tool interface'!$C$18=8),AG33,IF(AND('Tool interface'!$C$19=4,'Tool interface'!$C$18=9),AF33,IF(AND('Tool interface'!$C$19=4,'Tool interface'!$C$18=10),AE33,IF(AND('Tool interface'!$C$19=3,'Tool interface'!$C$18=1),'CBA - BIM level 2'!AO33,IF(AND('Tool interface'!$C$19=3,'Tool interface'!$C$18=2),'CBA - BIM level 2'!AN33,IF(AND('Tool interface'!$C$19=3,'Tool interface'!$C$18=3),'CBA - BIM level 2'!AM33,IF(AND('Tool interface'!$C$19=3,'Tool interface'!$C$18=4),'CBA - BIM level 2'!AL33,IF(AND('Tool interface'!$C$19=3,'Tool interface'!$C$18=5),AK33,IF(AND('Tool interface'!$C$19=3,'Tool interface'!$C$18=6),AJ33,IF(AND('Tool interface'!$C$19=3,'Tool interface'!$C$18=7),AI33,IF(AND('Tool interface'!$C$19=3,'Tool interface'!$C$18=8),AH33,IF(AND('Tool interface'!$C$19=3,'Tool interface'!$C$18=9),AG33,IF(AND('Tool interface'!$C$19=3,'Tool interface'!$C$18=10),AF33,IF(AND('Tool interface'!$C$19=2,'Tool interface'!$C$18=1),'CBA - BIM level 2'!AP33,IF(AND('Tool interface'!$C$19=2,'Tool interface'!$C$18=2),'CBA - BIM level 2'!AO33,IF(AND('Tool interface'!$C$19=2,'Tool interface'!$C$18=3),'CBA - BIM level 2'!AN33,IF(AND('Tool interface'!$C$19=2,'Tool interface'!$C$18=4),'CBA - BIM level 2'!AM33,IF(AND('Tool interface'!$C$19=2,'Tool interface'!$C$18=5),'CBA - BIM level 2'!AL33,IF(AND('Tool interface'!$C$19=2,'Tool interface'!$C$18=6),AK33,IF(AND('Tool interface'!$C$19=2,'Tool interface'!$C$18=7),AJ33,IF(AND('Tool interface'!$C$19=2,'Tool interface'!$C$18=8),AI33,IF(AND('Tool interface'!$C$19=2,'Tool interface'!$C$18=9),AH33,IF(AND('Tool interface'!$C$19=2,'Tool interface'!$C$18=10),AG33,IF(AND('Tool interface'!$C$19=1,'Tool interface'!$C$18=1),'CBA - BIM level 2'!AQ33,IF(AND('Tool interface'!$C$19=1,'Tool interface'!$C$18=2),'CBA - BIM level 2'!AP33,IF(AND('Tool interface'!$C$19=1,'Tool interface'!$C$18=3),'CBA - BIM level 2'!AO33,IF(AND('Tool interface'!$C$19=1,'Tool interface'!$C$18=4),'CBA - BIM level 2'!AN33,IF(AND('Tool interface'!$C$19=1,'Tool interface'!$C$18=5),'CBA - BIM level 2'!AM33,IF(AND('Tool interface'!$C$19=1,'Tool interface'!$C$18=6),AL33,IF(AND('Tool interface'!$C$19=1,'Tool interface'!$C$18=7),AK33,IF(AND('Tool interface'!$C$19=1,'Tool interface'!$C$18=8),AJ33,IF(AND('Tool interface'!$C$19=1,'Tool interface'!$C$18=9),AI33,IF(AND('Tool interface'!$C$19=1,'Tool interface'!$C$18=10),AH33,))))))))))))))))))))))))))))))))))))))))))))))))))</f>
        <v>0</v>
      </c>
      <c r="AE35" s="397">
        <f>+IF(AND('Tool interface'!$C$19=5,'Tool interface'!$C$18=1),'CBA - BIM level 2'!AN33,IF(AND('Tool interface'!$C$19=5,'Tool interface'!$C$18=2),'CBA - BIM level 2'!AM33,IF(AND('Tool interface'!$C$19=5,'Tool interface'!$C$18=3),AL33,IF(AND('Tool interface'!$C$19=5,'Tool interface'!$C$18=4),AK33,IF(AND('Tool interface'!$C$19=5,'Tool interface'!$C$18=5),AJ33,IF(AND('Tool interface'!$C$19=5,'Tool interface'!$C$18=6),AI33,IF(AND('Tool interface'!$C$19=5,'Tool interface'!$C$18=7),AH33,IF(AND('Tool interface'!$C$19=5,'Tool interface'!$C$18=8),AG33,IF(AND('Tool interface'!$C$19=5,'Tool interface'!$C$18=9),AF33,IF(AND('Tool interface'!$C$19=5,'Tool interface'!$C$18=10),AE33,IF(AND('Tool interface'!$C$19=4,'Tool interface'!$C$18=1),'CBA - BIM level 2'!AO33,IF(AND('Tool interface'!$C$19=4,'Tool interface'!$C$18=2),'CBA - BIM level 2'!AN33,IF(AND('Tool interface'!$C$19=4,'Tool interface'!$C$18=3),'CBA - BIM level 2'!AM33,IF(AND('Tool interface'!$C$19=4,'Tool interface'!$C$18=4),AL33,IF(AND('Tool interface'!$C$19=4,'Tool interface'!$C$18=5),AK33,IF(AND('Tool interface'!$C$19=4,'Tool interface'!$C$18=6),AJ33,IF(AND('Tool interface'!$C$19=4,'Tool interface'!$C$18=7),AI33,IF(AND('Tool interface'!$C$19=4,'Tool interface'!$C$18=8),AH33,IF(AND('Tool interface'!$C$19=4,'Tool interface'!$C$18=9),AG33,IF(AND('Tool interface'!$C$19=4,'Tool interface'!$C$18=10),AF33,IF(AND('Tool interface'!$C$19=3,'Tool interface'!$C$18=1),'CBA - BIM level 2'!AP33,IF(AND('Tool interface'!$C$19=3,'Tool interface'!$C$18=2),'CBA - BIM level 2'!AO33,IF(AND('Tool interface'!$C$19=3,'Tool interface'!$C$18=3),'CBA - BIM level 2'!AN33,IF(AND('Tool interface'!$C$19=3,'Tool interface'!$C$18=4),'CBA - BIM level 2'!AM33,IF(AND('Tool interface'!$C$19=3,'Tool interface'!$C$18=5),AL33,IF(AND('Tool interface'!$C$19=3,'Tool interface'!$C$18=6),AK33,IF(AND('Tool interface'!$C$19=3,'Tool interface'!$C$18=7),AJ33,IF(AND('Tool interface'!$C$19=3,'Tool interface'!$C$18=8),AI33,IF(AND('Tool interface'!$C$19=3,'Tool interface'!$C$18=9),AH33,IF(AND('Tool interface'!$C$19=3,'Tool interface'!$C$18=10),AG33,IF(AND('Tool interface'!$C$19=2,'Tool interface'!$C$18=1),'CBA - BIM level 2'!AQ33,IF(AND('Tool interface'!$C$19=2,'Tool interface'!$C$18=2),'CBA - BIM level 2'!AP33,IF(AND('Tool interface'!$C$19=2,'Tool interface'!$C$18=3),'CBA - BIM level 2'!AO33,IF(AND('Tool interface'!$C$19=2,'Tool interface'!$C$18=4),'CBA - BIM level 2'!AN33,IF(AND('Tool interface'!$C$19=2,'Tool interface'!$C$18=5),'CBA - BIM level 2'!AM33,IF(AND('Tool interface'!$C$19=2,'Tool interface'!$C$18=6),AL33,IF(AND('Tool interface'!$C$19=2,'Tool interface'!$C$18=7),AK33,IF(AND('Tool interface'!$C$19=2,'Tool interface'!$C$18=8),AJ33,IF(AND('Tool interface'!$C$19=2,'Tool interface'!$C$18=9),AI33,IF(AND('Tool interface'!$C$19=2,'Tool interface'!$C$18=10),AH33,IF(AND('Tool interface'!$C$19=1,'Tool interface'!$C$18=1),'CBA - BIM level 2'!AR33,IF(AND('Tool interface'!$C$19=1,'Tool interface'!$C$18=2),'CBA - BIM level 2'!AQ33,IF(AND('Tool interface'!$C$19=1,'Tool interface'!$C$18=3),'CBA - BIM level 2'!AP33,IF(AND('Tool interface'!$C$19=1,'Tool interface'!$C$18=4),'CBA - BIM level 2'!AO33,IF(AND('Tool interface'!$C$19=1,'Tool interface'!$C$18=5),'CBA - BIM level 2'!AN33,IF(AND('Tool interface'!$C$19=1,'Tool interface'!$C$18=6),AM33,IF(AND('Tool interface'!$C$19=1,'Tool interface'!$C$18=7),AL33,IF(AND('Tool interface'!$C$19=1,'Tool interface'!$C$18=8),AK33,IF(AND('Tool interface'!$C$19=1,'Tool interface'!$C$18=9),AJ33,IF(AND('Tool interface'!$C$19=1,'Tool interface'!$C$18=10),AI33,))))))))))))))))))))))))))))))))))))))))))))))))))</f>
        <v>0</v>
      </c>
      <c r="AF35" s="397">
        <f>+IF(AND('Tool interface'!$C$19=5,'Tool interface'!$C$18=1),'CBA - BIM level 2'!AO33,IF(AND('Tool interface'!$C$19=5,'Tool interface'!$C$18=2),'CBA - BIM level 2'!AN33,IF(AND('Tool interface'!$C$19=5,'Tool interface'!$C$18=3),AM33,IF(AND('Tool interface'!$C$19=5,'Tool interface'!$C$18=4),AL33,IF(AND('Tool interface'!$C$19=5,'Tool interface'!$C$18=5),AK33,IF(AND('Tool interface'!$C$19=5,'Tool interface'!$C$18=6),AJ33,IF(AND('Tool interface'!$C$19=5,'Tool interface'!$C$18=7),AI33,IF(AND('Tool interface'!$C$19=5,'Tool interface'!$C$18=8),AH33,IF(AND('Tool interface'!$C$19=5,'Tool interface'!$C$18=9),AG33,IF(AND('Tool interface'!$C$19=5,'Tool interface'!$C$18=10),AF33,IF(AND('Tool interface'!$C$19=4,'Tool interface'!$C$18=1),'CBA - BIM level 2'!AP33,IF(AND('Tool interface'!$C$19=4,'Tool interface'!$C$18=2),'CBA - BIM level 2'!AO33,IF(AND('Tool interface'!$C$19=4,'Tool interface'!$C$18=3),'CBA - BIM level 2'!AN33,IF(AND('Tool interface'!$C$19=4,'Tool interface'!$C$18=4),AM33,IF(AND('Tool interface'!$C$19=4,'Tool interface'!$C$18=5),AL33,IF(AND('Tool interface'!$C$19=4,'Tool interface'!$C$18=6),AK33,IF(AND('Tool interface'!$C$19=4,'Tool interface'!$C$18=7),AJ33,IF(AND('Tool interface'!$C$19=4,'Tool interface'!$C$18=8),AI33,IF(AND('Tool interface'!$C$19=4,'Tool interface'!$C$18=9),AH33,IF(AND('Tool interface'!$C$19=4,'Tool interface'!$C$18=10),AG33,IF(AND('Tool interface'!$C$19=3,'Tool interface'!$C$18=1),'CBA - BIM level 2'!AQ33,IF(AND('Tool interface'!$C$19=3,'Tool interface'!$C$18=2),'CBA - BIM level 2'!AP33,IF(AND('Tool interface'!$C$19=3,'Tool interface'!$C$18=3),'CBA - BIM level 2'!AO33,IF(AND('Tool interface'!$C$19=3,'Tool interface'!$C$18=4),'CBA - BIM level 2'!AN33,IF(AND('Tool interface'!$C$19=3,'Tool interface'!$C$18=5),AM33,IF(AND('Tool interface'!$C$19=3,'Tool interface'!$C$18=6),AL33,IF(AND('Tool interface'!$C$19=3,'Tool interface'!$C$18=7),AK33,IF(AND('Tool interface'!$C$19=3,'Tool interface'!$C$18=8),AJ33,IF(AND('Tool interface'!$C$19=3,'Tool interface'!$C$18=9),AI33,IF(AND('Tool interface'!$C$19=3,'Tool interface'!$C$18=10),AH33,IF(AND('Tool interface'!$C$19=2,'Tool interface'!$C$18=1),'CBA - BIM level 2'!AR33,IF(AND('Tool interface'!$C$19=2,'Tool interface'!$C$18=2),'CBA - BIM level 2'!AQ33,IF(AND('Tool interface'!$C$19=2,'Tool interface'!$C$18=3),'CBA - BIM level 2'!AP33,IF(AND('Tool interface'!$C$19=2,'Tool interface'!$C$18=4),'CBA - BIM level 2'!AO33,IF(AND('Tool interface'!$C$19=2,'Tool interface'!$C$18=5),'CBA - BIM level 2'!AN33,IF(AND('Tool interface'!$C$19=2,'Tool interface'!$C$18=6),AM33,IF(AND('Tool interface'!$C$19=2,'Tool interface'!$C$18=7),AL33,IF(AND('Tool interface'!$C$19=2,'Tool interface'!$C$18=8),AK33,IF(AND('Tool interface'!$C$19=2,'Tool interface'!$C$18=9),AJ33,IF(AND('Tool interface'!$C$19=2,'Tool interface'!$C$18=10),AI33,IF(AND('Tool interface'!$C$19=1,'Tool interface'!$C$18=1),'CBA - BIM level 2'!AS33,IF(AND('Tool interface'!$C$19=1,'Tool interface'!$C$18=2),'CBA - BIM level 2'!AR33,IF(AND('Tool interface'!$C$19=1,'Tool interface'!$C$18=3),'CBA - BIM level 2'!AQ33,IF(AND('Tool interface'!$C$19=1,'Tool interface'!$C$18=4),'CBA - BIM level 2'!AP33,IF(AND('Tool interface'!$C$19=1,'Tool interface'!$C$18=5),'CBA - BIM level 2'!AO33,IF(AND('Tool interface'!$C$19=1,'Tool interface'!$C$18=6),AN33,IF(AND('Tool interface'!$C$19=1,'Tool interface'!$C$18=7),AM33,IF(AND('Tool interface'!$C$19=1,'Tool interface'!$C$18=8),AL33,IF(AND('Tool interface'!$C$19=1,'Tool interface'!$C$18=9),AK33,IF(AND('Tool interface'!$C$19=1,'Tool interface'!$C$18=10),AJ33,))))))))))))))))))))))))))))))))))))))))))))))))))</f>
        <v>0</v>
      </c>
      <c r="AG35" s="397">
        <f>+IF(AND('Tool interface'!$C$19=5,'Tool interface'!$C$18=1),'CBA - BIM level 2'!AP33,IF(AND('Tool interface'!$C$19=5,'Tool interface'!$C$18=2),'CBA - BIM level 2'!AO33,IF(AND('Tool interface'!$C$19=5,'Tool interface'!$C$18=3),AN33,IF(AND('Tool interface'!$C$19=5,'Tool interface'!$C$18=4),AM33,IF(AND('Tool interface'!$C$19=5,'Tool interface'!$C$18=5),AL33,IF(AND('Tool interface'!$C$19=5,'Tool interface'!$C$18=6),AK33,IF(AND('Tool interface'!$C$19=5,'Tool interface'!$C$18=7),AJ33,IF(AND('Tool interface'!$C$19=5,'Tool interface'!$C$18=8),AI33,IF(AND('Tool interface'!$C$19=5,'Tool interface'!$C$18=9),AH33,IF(AND('Tool interface'!$C$19=5,'Tool interface'!$C$18=10),AG33,IF(AND('Tool interface'!$C$19=4,'Tool interface'!$C$18=1),'CBA - BIM level 2'!AQ33,IF(AND('Tool interface'!$C$19=4,'Tool interface'!$C$18=2),'CBA - BIM level 2'!AP33,IF(AND('Tool interface'!$C$19=4,'Tool interface'!$C$18=3),'CBA - BIM level 2'!AO33,IF(AND('Tool interface'!$C$19=4,'Tool interface'!$C$18=4),AN33,IF(AND('Tool interface'!$C$19=4,'Tool interface'!$C$18=5),AM33,IF(AND('Tool interface'!$C$19=4,'Tool interface'!$C$18=6),AL33,IF(AND('Tool interface'!$C$19=4,'Tool interface'!$C$18=7),AK33,IF(AND('Tool interface'!$C$19=4,'Tool interface'!$C$18=8),AJ33,IF(AND('Tool interface'!$C$19=4,'Tool interface'!$C$18=9),AI33,IF(AND('Tool interface'!$C$19=4,'Tool interface'!$C$18=10),AH33,IF(AND('Tool interface'!$C$19=3,'Tool interface'!$C$18=1),'CBA - BIM level 2'!AR33,IF(AND('Tool interface'!$C$19=3,'Tool interface'!$C$18=2),'CBA - BIM level 2'!AQ33,IF(AND('Tool interface'!$C$19=3,'Tool interface'!$C$18=3),'CBA - BIM level 2'!AP33,IF(AND('Tool interface'!$C$19=3,'Tool interface'!$C$18=4),'CBA - BIM level 2'!AO33,IF(AND('Tool interface'!$C$19=3,'Tool interface'!$C$18=5),AN33,IF(AND('Tool interface'!$C$19=3,'Tool interface'!$C$18=6),AM33,IF(AND('Tool interface'!$C$19=3,'Tool interface'!$C$18=7),AL33,IF(AND('Tool interface'!$C$19=3,'Tool interface'!$C$18=8),AK33,IF(AND('Tool interface'!$C$19=3,'Tool interface'!$C$18=9),AJ33,IF(AND('Tool interface'!$C$19=3,'Tool interface'!$C$18=10),AI33,IF(AND('Tool interface'!$C$19=2,'Tool interface'!$C$18=1),'CBA - BIM level 2'!AS33,IF(AND('Tool interface'!$C$19=2,'Tool interface'!$C$18=2),'CBA - BIM level 2'!AR33,IF(AND('Tool interface'!$C$19=2,'Tool interface'!$C$18=3),'CBA - BIM level 2'!AQ33,IF(AND('Tool interface'!$C$19=2,'Tool interface'!$C$18=4),'CBA - BIM level 2'!AP33,IF(AND('Tool interface'!$C$19=2,'Tool interface'!$C$18=5),'CBA - BIM level 2'!AO33,IF(AND('Tool interface'!$C$19=2,'Tool interface'!$C$18=6),AN33,IF(AND('Tool interface'!$C$19=2,'Tool interface'!$C$18=7),AM33,IF(AND('Tool interface'!$C$19=2,'Tool interface'!$C$18=8),AL33,IF(AND('Tool interface'!$C$19=2,'Tool interface'!$C$18=9),AK33,IF(AND('Tool interface'!$C$19=2,'Tool interface'!$C$18=10),AJ33,IF(AND('Tool interface'!$C$19=1,'Tool interface'!$C$18=1),'CBA - BIM level 2'!AT33,IF(AND('Tool interface'!$C$19=1,'Tool interface'!$C$18=2),'CBA - BIM level 2'!AS33,IF(AND('Tool interface'!$C$19=1,'Tool interface'!$C$18=3),'CBA - BIM level 2'!AR33,IF(AND('Tool interface'!$C$19=1,'Tool interface'!$C$18=4),'CBA - BIM level 2'!AQ33,IF(AND('Tool interface'!$C$19=1,'Tool interface'!$C$18=5),'CBA - BIM level 2'!AP33,IF(AND('Tool interface'!$C$19=1,'Tool interface'!$C$18=6),AO33,IF(AND('Tool interface'!$C$19=1,'Tool interface'!$C$18=7),AN33,IF(AND('Tool interface'!$C$19=1,'Tool interface'!$C$18=8),AM33,IF(AND('Tool interface'!$C$19=1,'Tool interface'!$C$18=9),AL33,IF(AND('Tool interface'!$C$19=1,'Tool interface'!$C$18=10),AK33,))))))))))))))))))))))))))))))))))))))))))))))))))</f>
        <v>0</v>
      </c>
      <c r="AH35" s="397">
        <f>+IF(AND('Tool interface'!$C$19=5,'Tool interface'!$C$18=1),'CBA - BIM level 2'!AQ33,IF(AND('Tool interface'!$C$19=5,'Tool interface'!$C$18=2),'CBA - BIM level 2'!AP33,IF(AND('Tool interface'!$C$19=5,'Tool interface'!$C$18=3),AO33,IF(AND('Tool interface'!$C$19=5,'Tool interface'!$C$18=4),AN33,IF(AND('Tool interface'!$C$19=5,'Tool interface'!$C$18=5),AM33,IF(AND('Tool interface'!$C$19=5,'Tool interface'!$C$18=6),AL33,IF(AND('Tool interface'!$C$19=5,'Tool interface'!$C$18=7),AK33,IF(AND('Tool interface'!$C$19=5,'Tool interface'!$C$18=8),AJ33,IF(AND('Tool interface'!$C$19=5,'Tool interface'!$C$18=9),AI33,IF(AND('Tool interface'!$C$19=5,'Tool interface'!$C$18=10),AH33,IF(AND('Tool interface'!$C$19=4,'Tool interface'!$C$18=1),'CBA - BIM level 2'!AR33,IF(AND('Tool interface'!$C$19=4,'Tool interface'!$C$18=2),'CBA - BIM level 2'!AQ33,IF(AND('Tool interface'!$C$19=4,'Tool interface'!$C$18=3),'CBA - BIM level 2'!AP33,IF(AND('Tool interface'!$C$19=4,'Tool interface'!$C$18=4),AO33,IF(AND('Tool interface'!$C$19=4,'Tool interface'!$C$18=5),AN33,IF(AND('Tool interface'!$C$19=4,'Tool interface'!$C$18=6),AM33,IF(AND('Tool interface'!$C$19=4,'Tool interface'!$C$18=7),AL33,IF(AND('Tool interface'!$C$19=4,'Tool interface'!$C$18=8),AK33,IF(AND('Tool interface'!$C$19=4,'Tool interface'!$C$18=9),AJ33,IF(AND('Tool interface'!$C$19=4,'Tool interface'!$C$18=10),AI33,IF(AND('Tool interface'!$C$19=3,'Tool interface'!$C$18=1),'CBA - BIM level 2'!AS33,IF(AND('Tool interface'!$C$19=3,'Tool interface'!$C$18=2),'CBA - BIM level 2'!AR33,IF(AND('Tool interface'!$C$19=3,'Tool interface'!$C$18=3),'CBA - BIM level 2'!AQ33,IF(AND('Tool interface'!$C$19=3,'Tool interface'!$C$18=4),'CBA - BIM level 2'!AP33,IF(AND('Tool interface'!$C$19=3,'Tool interface'!$C$18=5),AO33,IF(AND('Tool interface'!$C$19=3,'Tool interface'!$C$18=6),AN33,IF(AND('Tool interface'!$C$19=3,'Tool interface'!$C$18=7),AM33,IF(AND('Tool interface'!$C$19=3,'Tool interface'!$C$18=8),AL33,IF(AND('Tool interface'!$C$19=3,'Tool interface'!$C$18=9),AK33,IF(AND('Tool interface'!$C$19=3,'Tool interface'!$C$18=10),AJ33,IF(AND('Tool interface'!$C$19=2,'Tool interface'!$C$18=1),'CBA - BIM level 2'!AT33,IF(AND('Tool interface'!$C$19=2,'Tool interface'!$C$18=2),'CBA - BIM level 2'!AS33,IF(AND('Tool interface'!$C$19=2,'Tool interface'!$C$18=3),'CBA - BIM level 2'!AR33,IF(AND('Tool interface'!$C$19=2,'Tool interface'!$C$18=4),'CBA - BIM level 2'!AQ33,IF(AND('Tool interface'!$C$19=2,'Tool interface'!$C$18=5),'CBA - BIM level 2'!AP33,IF(AND('Tool interface'!$C$19=2,'Tool interface'!$C$18=6),AO33,IF(AND('Tool interface'!$C$19=2,'Tool interface'!$C$18=7),AN33,IF(AND('Tool interface'!$C$19=2,'Tool interface'!$C$18=8),AM33,IF(AND('Tool interface'!$C$19=2,'Tool interface'!$C$18=9),AL33,IF(AND('Tool interface'!$C$19=2,'Tool interface'!$C$18=10),AK33,IF(AND('Tool interface'!$C$19=1,'Tool interface'!$C$18=1),'CBA - BIM level 2'!AU33,IF(AND('Tool interface'!$C$19=1,'Tool interface'!$C$18=2),'CBA - BIM level 2'!AT33,IF(AND('Tool interface'!$C$19=1,'Tool interface'!$C$18=3),'CBA - BIM level 2'!AS33,IF(AND('Tool interface'!$C$19=1,'Tool interface'!$C$18=4),'CBA - BIM level 2'!AR33,IF(AND('Tool interface'!$C$19=1,'Tool interface'!$C$18=5),'CBA - BIM level 2'!AQ33,IF(AND('Tool interface'!$C$19=1,'Tool interface'!$C$18=6),AP33,IF(AND('Tool interface'!$C$19=1,'Tool interface'!$C$18=7),AO33,IF(AND('Tool interface'!$C$19=1,'Tool interface'!$C$18=8),AN33,IF(AND('Tool interface'!$C$19=1,'Tool interface'!$C$18=9),AM33,IF(AND('Tool interface'!$C$19=1,'Tool interface'!$C$18=10),AL33,))))))))))))))))))))))))))))))))))))))))))))))))))</f>
        <v>0</v>
      </c>
      <c r="AI35" s="397">
        <f>+IF(AND('Tool interface'!$C$19=5,'Tool interface'!$C$18=1),'CBA - BIM level 2'!AR33,IF(AND('Tool interface'!$C$19=5,'Tool interface'!$C$18=2),'CBA - BIM level 2'!AQ33,IF(AND('Tool interface'!$C$19=5,'Tool interface'!$C$18=3),AP33,IF(AND('Tool interface'!$C$19=5,'Tool interface'!$C$18=4),AO33,IF(AND('Tool interface'!$C$19=5,'Tool interface'!$C$18=5),AN33,IF(AND('Tool interface'!$C$19=5,'Tool interface'!$C$18=6),AM33,IF(AND('Tool interface'!$C$19=5,'Tool interface'!$C$18=7),AL33,IF(AND('Tool interface'!$C$19=5,'Tool interface'!$C$18=8),AK33,IF(AND('Tool interface'!$C$19=5,'Tool interface'!$C$18=9),AJ33,IF(AND('Tool interface'!$C$19=5,'Tool interface'!$C$18=10),AI33,IF(AND('Tool interface'!$C$19=4,'Tool interface'!$C$18=1),'CBA - BIM level 2'!AS33,IF(AND('Tool interface'!$C$19=4,'Tool interface'!$C$18=2),'CBA - BIM level 2'!AR33,IF(AND('Tool interface'!$C$19=4,'Tool interface'!$C$18=3),'CBA - BIM level 2'!AQ33,IF(AND('Tool interface'!$C$19=4,'Tool interface'!$C$18=4),AP33,IF(AND('Tool interface'!$C$19=4,'Tool interface'!$C$18=5),AO33,IF(AND('Tool interface'!$C$19=4,'Tool interface'!$C$18=6),AN33,IF(AND('Tool interface'!$C$19=4,'Tool interface'!$C$18=7),AM33,IF(AND('Tool interface'!$C$19=4,'Tool interface'!$C$18=8),AL33,IF(AND('Tool interface'!$C$19=4,'Tool interface'!$C$18=9),AK33,IF(AND('Tool interface'!$C$19=4,'Tool interface'!$C$18=10),AJ33,IF(AND('Tool interface'!$C$19=3,'Tool interface'!$C$18=1),'CBA - BIM level 2'!AT33,IF(AND('Tool interface'!$C$19=3,'Tool interface'!$C$18=2),'CBA - BIM level 2'!AS33,IF(AND('Tool interface'!$C$19=3,'Tool interface'!$C$18=3),'CBA - BIM level 2'!AR33,IF(AND('Tool interface'!$C$19=3,'Tool interface'!$C$18=4),'CBA - BIM level 2'!AQ33,IF(AND('Tool interface'!$C$19=3,'Tool interface'!$C$18=5),AP33,IF(AND('Tool interface'!$C$19=3,'Tool interface'!$C$18=6),AO33,IF(AND('Tool interface'!$C$19=3,'Tool interface'!$C$18=7),AN33,IF(AND('Tool interface'!$C$19=3,'Tool interface'!$C$18=8),AM33,IF(AND('Tool interface'!$C$19=3,'Tool interface'!$C$18=9),AL33,IF(AND('Tool interface'!$C$19=3,'Tool interface'!$C$18=10),AK33,IF(AND('Tool interface'!$C$19=2,'Tool interface'!$C$18=1),'CBA - BIM level 2'!AU33,IF(AND('Tool interface'!$C$19=2,'Tool interface'!$C$18=2),'CBA - BIM level 2'!AT33,IF(AND('Tool interface'!$C$19=2,'Tool interface'!$C$18=3),'CBA - BIM level 2'!AS33,IF(AND('Tool interface'!$C$19=2,'Tool interface'!$C$18=4),'CBA - BIM level 2'!AR33,IF(AND('Tool interface'!$C$19=2,'Tool interface'!$C$18=5),'CBA - BIM level 2'!AQ33,IF(AND('Tool interface'!$C$19=2,'Tool interface'!$C$18=6),AP33,IF(AND('Tool interface'!$C$19=2,'Tool interface'!$C$18=7),AO33,IF(AND('Tool interface'!$C$19=2,'Tool interface'!$C$18=8),AN33,IF(AND('Tool interface'!$C$19=2,'Tool interface'!$C$18=9),AM33,IF(AND('Tool interface'!$C$19=2,'Tool interface'!$C$18=10),AL33,IF(AND('Tool interface'!$C$19=1,'Tool interface'!$C$18=1),'CBA - BIM level 2'!AV33,IF(AND('Tool interface'!$C$19=1,'Tool interface'!$C$18=2),'CBA - BIM level 2'!AU33,IF(AND('Tool interface'!$C$19=1,'Tool interface'!$C$18=3),'CBA - BIM level 2'!AT33,IF(AND('Tool interface'!$C$19=1,'Tool interface'!$C$18=4),'CBA - BIM level 2'!AS33,IF(AND('Tool interface'!$C$19=1,'Tool interface'!$C$18=5),'CBA - BIM level 2'!AR33,IF(AND('Tool interface'!$C$19=1,'Tool interface'!$C$18=6),AQ33,IF(AND('Tool interface'!$C$19=1,'Tool interface'!$C$18=7),AP33,IF(AND('Tool interface'!$C$19=1,'Tool interface'!$C$18=8),AO33,IF(AND('Tool interface'!$C$19=1,'Tool interface'!$C$18=9),AN33,IF(AND('Tool interface'!$C$19=1,'Tool interface'!$C$18=10),AM33,))))))))))))))))))))))))))))))))))))))))))))))))))</f>
        <v>0</v>
      </c>
      <c r="AJ35" s="397">
        <f>+IF(AND('Tool interface'!$C$19=5,'Tool interface'!$C$18=1),'CBA - BIM level 2'!AS33,IF(AND('Tool interface'!$C$19=5,'Tool interface'!$C$18=2),'CBA - BIM level 2'!AR33,IF(AND('Tool interface'!$C$19=5,'Tool interface'!$C$18=3),AQ33,IF(AND('Tool interface'!$C$19=5,'Tool interface'!$C$18=4),AP33,IF(AND('Tool interface'!$C$19=5,'Tool interface'!$C$18=5),AO33,IF(AND('Tool interface'!$C$19=5,'Tool interface'!$C$18=6),AN33,IF(AND('Tool interface'!$C$19=5,'Tool interface'!$C$18=7),AM33,IF(AND('Tool interface'!$C$19=5,'Tool interface'!$C$18=8),AL33,IF(AND('Tool interface'!$C$19=5,'Tool interface'!$C$18=9),AK33,IF(AND('Tool interface'!$C$19=5,'Tool interface'!$C$18=10),AJ33,IF(AND('Tool interface'!$C$19=4,'Tool interface'!$C$18=1),'CBA - BIM level 2'!AT33,IF(AND('Tool interface'!$C$19=4,'Tool interface'!$C$18=2),'CBA - BIM level 2'!AS33,IF(AND('Tool interface'!$C$19=4,'Tool interface'!$C$18=3),'CBA - BIM level 2'!AR33,IF(AND('Tool interface'!$C$19=4,'Tool interface'!$C$18=4),AQ33,IF(AND('Tool interface'!$C$19=4,'Tool interface'!$C$18=5),AP33,IF(AND('Tool interface'!$C$19=4,'Tool interface'!$C$18=6),AO33,IF(AND('Tool interface'!$C$19=4,'Tool interface'!$C$18=7),AN33,IF(AND('Tool interface'!$C$19=4,'Tool interface'!$C$18=8),AM33,IF(AND('Tool interface'!$C$19=4,'Tool interface'!$C$18=9),AL33,IF(AND('Tool interface'!$C$19=4,'Tool interface'!$C$18=10),AK33,IF(AND('Tool interface'!$C$19=3,'Tool interface'!$C$18=1),'CBA - BIM level 2'!AU33,IF(AND('Tool interface'!$C$19=3,'Tool interface'!$C$18=2),'CBA - BIM level 2'!AT33,IF(AND('Tool interface'!$C$19=3,'Tool interface'!$C$18=3),'CBA - BIM level 2'!AS33,IF(AND('Tool interface'!$C$19=3,'Tool interface'!$C$18=4),'CBA - BIM level 2'!AR33,IF(AND('Tool interface'!$C$19=3,'Tool interface'!$C$18=5),AQ33,IF(AND('Tool interface'!$C$19=3,'Tool interface'!$C$18=6),AP33,IF(AND('Tool interface'!$C$19=3,'Tool interface'!$C$18=7),AO33,IF(AND('Tool interface'!$C$19=3,'Tool interface'!$C$18=8),AN33,IF(AND('Tool interface'!$C$19=3,'Tool interface'!$C$18=9),AM33,IF(AND('Tool interface'!$C$19=3,'Tool interface'!$C$18=10),AL33,IF(AND('Tool interface'!$C$19=2,'Tool interface'!$C$18=1),'CBA - BIM level 2'!AV33,IF(AND('Tool interface'!$C$19=2,'Tool interface'!$C$18=2),'CBA - BIM level 2'!AU33,IF(AND('Tool interface'!$C$19=2,'Tool interface'!$C$18=3),'CBA - BIM level 2'!AT33,IF(AND('Tool interface'!$C$19=2,'Tool interface'!$C$18=4),'CBA - BIM level 2'!AS33,IF(AND('Tool interface'!$C$19=2,'Tool interface'!$C$18=5),'CBA - BIM level 2'!AR33,IF(AND('Tool interface'!$C$19=2,'Tool interface'!$C$18=6),AQ33,IF(AND('Tool interface'!$C$19=2,'Tool interface'!$C$18=7),AP33,IF(AND('Tool interface'!$C$19=2,'Tool interface'!$C$18=8),AO33,IF(AND('Tool interface'!$C$19=2,'Tool interface'!$C$18=9),AN33,IF(AND('Tool interface'!$C$19=2,'Tool interface'!$C$18=10),AM33,IF(AND('Tool interface'!$C$19=1,'Tool interface'!$C$18=1),'CBA - BIM level 2'!AW33,IF(AND('Tool interface'!$C$19=1,'Tool interface'!$C$18=2),'CBA - BIM level 2'!AV33,IF(AND('Tool interface'!$C$19=1,'Tool interface'!$C$18=3),'CBA - BIM level 2'!AU33,IF(AND('Tool interface'!$C$19=1,'Tool interface'!$C$18=4),'CBA - BIM level 2'!AT33,IF(AND('Tool interface'!$C$19=1,'Tool interface'!$C$18=5),'CBA - BIM level 2'!AS33,IF(AND('Tool interface'!$C$19=1,'Tool interface'!$C$18=6),AR33,IF(AND('Tool interface'!$C$19=1,'Tool interface'!$C$18=7),AQ33,IF(AND('Tool interface'!$C$19=1,'Tool interface'!$C$18=8),AP33,IF(AND('Tool interface'!$C$19=1,'Tool interface'!$C$18=9),AO33,IF(AND('Tool interface'!$C$19=1,'Tool interface'!$C$18=10),AN33,))))))))))))))))))))))))))))))))))))))))))))))))))</f>
        <v>0</v>
      </c>
      <c r="AK35" s="397">
        <f>+IF(AND('Tool interface'!$C$19=5,'Tool interface'!$C$18=1),'CBA - BIM level 2'!AT33,IF(AND('Tool interface'!$C$19=5,'Tool interface'!$C$18=2),'CBA - BIM level 2'!AS33,IF(AND('Tool interface'!$C$19=5,'Tool interface'!$C$18=3),AR33,IF(AND('Tool interface'!$C$19=5,'Tool interface'!$C$18=4),AQ33,IF(AND('Tool interface'!$C$19=5,'Tool interface'!$C$18=5),AP33,IF(AND('Tool interface'!$C$19=5,'Tool interface'!$C$18=6),AO33,IF(AND('Tool interface'!$C$19=5,'Tool interface'!$C$18=7),AN33,IF(AND('Tool interface'!$C$19=5,'Tool interface'!$C$18=8),AM33,IF(AND('Tool interface'!$C$19=5,'Tool interface'!$C$18=9),AL33,IF(AND('Tool interface'!$C$19=5,'Tool interface'!$C$18=10),AK33,IF(AND('Tool interface'!$C$19=4,'Tool interface'!$C$18=1),'CBA - BIM level 2'!AU33,IF(AND('Tool interface'!$C$19=4,'Tool interface'!$C$18=2),'CBA - BIM level 2'!AT33,IF(AND('Tool interface'!$C$19=4,'Tool interface'!$C$18=3),'CBA - BIM level 2'!AS33,IF(AND('Tool interface'!$C$19=4,'Tool interface'!$C$18=4),AR33,IF(AND('Tool interface'!$C$19=4,'Tool interface'!$C$18=5),AQ33,IF(AND('Tool interface'!$C$19=4,'Tool interface'!$C$18=6),AP33,IF(AND('Tool interface'!$C$19=4,'Tool interface'!$C$18=7),AO33,IF(AND('Tool interface'!$C$19=4,'Tool interface'!$C$18=8),AN33,IF(AND('Tool interface'!$C$19=4,'Tool interface'!$C$18=9),AM33,IF(AND('Tool interface'!$C$19=4,'Tool interface'!$C$18=10),AL33,IF(AND('Tool interface'!$C$19=3,'Tool interface'!$C$18=1),'CBA - BIM level 2'!AV33,IF(AND('Tool interface'!$C$19=3,'Tool interface'!$C$18=2),'CBA - BIM level 2'!AU33,IF(AND('Tool interface'!$C$19=3,'Tool interface'!$C$18=3),'CBA - BIM level 2'!AT33,IF(AND('Tool interface'!$C$19=3,'Tool interface'!$C$18=4),'CBA - BIM level 2'!AS33,IF(AND('Tool interface'!$C$19=3,'Tool interface'!$C$18=5),AR33,IF(AND('Tool interface'!$C$19=3,'Tool interface'!$C$18=6),AQ33,IF(AND('Tool interface'!$C$19=3,'Tool interface'!$C$18=7),AP33,IF(AND('Tool interface'!$C$19=3,'Tool interface'!$C$18=8),AO33,IF(AND('Tool interface'!$C$19=3,'Tool interface'!$C$18=9),AN33,IF(AND('Tool interface'!$C$19=3,'Tool interface'!$C$18=10),AM33,IF(AND('Tool interface'!$C$19=2,'Tool interface'!$C$18=1),'CBA - BIM level 2'!AW33,IF(AND('Tool interface'!$C$19=2,'Tool interface'!$C$18=2),'CBA - BIM level 2'!AV33,IF(AND('Tool interface'!$C$19=2,'Tool interface'!$C$18=3),'CBA - BIM level 2'!AU33,IF(AND('Tool interface'!$C$19=2,'Tool interface'!$C$18=4),'CBA - BIM level 2'!AT33,IF(AND('Tool interface'!$C$19=2,'Tool interface'!$C$18=5),'CBA - BIM level 2'!AS33,IF(AND('Tool interface'!$C$19=2,'Tool interface'!$C$18=6),AR33,IF(AND('Tool interface'!$C$19=2,'Tool interface'!$C$18=7),AQ33,IF(AND('Tool interface'!$C$19=2,'Tool interface'!$C$18=8),AP33,IF(AND('Tool interface'!$C$19=2,'Tool interface'!$C$18=9),AO33,IF(AND('Tool interface'!$C$19=2,'Tool interface'!$C$18=10),AN33,IF(AND('Tool interface'!$C$19=1,'Tool interface'!$C$18=1),'CBA - BIM level 2'!AX33,IF(AND('Tool interface'!$C$19=1,'Tool interface'!$C$18=2),'CBA - BIM level 2'!AW33,IF(AND('Tool interface'!$C$19=1,'Tool interface'!$C$18=3),'CBA - BIM level 2'!AV33,IF(AND('Tool interface'!$C$19=1,'Tool interface'!$C$18=4),'CBA - BIM level 2'!AU33,IF(AND('Tool interface'!$C$19=1,'Tool interface'!$C$18=5),'CBA - BIM level 2'!AT33,IF(AND('Tool interface'!$C$19=1,'Tool interface'!$C$18=6),AS33,IF(AND('Tool interface'!$C$19=1,'Tool interface'!$C$18=7),AR33,IF(AND('Tool interface'!$C$19=1,'Tool interface'!$C$18=8),AQ33,IF(AND('Tool interface'!$C$19=1,'Tool interface'!$C$18=9),AP33,IF(AND('Tool interface'!$C$19=1,'Tool interface'!$C$18=10),AO33,))))))))))))))))))))))))))))))))))))))))))))))))))</f>
        <v>0</v>
      </c>
      <c r="AL35" s="247"/>
      <c r="AM35" s="247"/>
      <c r="AN35" s="247"/>
      <c r="AO35" s="247"/>
    </row>
    <row r="36" spans="1:41" ht="15" thickBot="1" x14ac:dyDescent="0.4">
      <c r="A36" s="247"/>
      <c r="B36" s="274"/>
      <c r="C36" s="268"/>
      <c r="D36" s="378"/>
      <c r="E36" s="379"/>
      <c r="F36" s="378"/>
      <c r="G36" s="378"/>
      <c r="H36" s="378"/>
      <c r="I36" s="378"/>
      <c r="J36" s="378"/>
      <c r="K36" s="378"/>
      <c r="L36" s="378"/>
      <c r="M36" s="378"/>
      <c r="N36" s="378"/>
      <c r="O36" s="378"/>
      <c r="P36" s="378"/>
      <c r="Q36" s="378"/>
      <c r="R36" s="378"/>
      <c r="S36" s="378"/>
      <c r="T36" s="378"/>
      <c r="U36" s="378"/>
      <c r="V36" s="378"/>
      <c r="W36" s="378"/>
      <c r="X36" s="378"/>
      <c r="Y36" s="378"/>
      <c r="Z36" s="378"/>
      <c r="AA36" s="378"/>
      <c r="AB36" s="378"/>
      <c r="AC36" s="378"/>
      <c r="AD36" s="378"/>
      <c r="AE36" s="378"/>
      <c r="AF36" s="378"/>
      <c r="AG36" s="378"/>
      <c r="AH36" s="378"/>
      <c r="AI36" s="378"/>
      <c r="AJ36" s="378"/>
      <c r="AK36" s="378"/>
      <c r="AL36" s="247"/>
      <c r="AM36" s="247"/>
      <c r="AN36" s="247"/>
      <c r="AO36" s="247"/>
    </row>
    <row r="37" spans="1:41" ht="15" customHeight="1" thickBot="1" x14ac:dyDescent="0.4">
      <c r="A37" s="247"/>
      <c r="B37" s="399" t="s">
        <v>449</v>
      </c>
      <c r="C37" s="477">
        <v>0.04</v>
      </c>
      <c r="D37" s="634"/>
      <c r="E37" s="634"/>
      <c r="F37" s="634"/>
      <c r="G37" s="634"/>
      <c r="H37" s="634"/>
      <c r="I37" s="268"/>
      <c r="J37" s="268"/>
      <c r="K37" s="268"/>
      <c r="L37" s="268"/>
      <c r="M37" s="268"/>
      <c r="N37" s="268"/>
      <c r="O37" s="268"/>
      <c r="P37" s="268"/>
      <c r="Q37" s="268"/>
      <c r="R37" s="268"/>
      <c r="S37" s="268"/>
      <c r="T37" s="268"/>
      <c r="U37" s="268"/>
      <c r="V37" s="268"/>
      <c r="W37" s="268"/>
      <c r="X37" s="268"/>
      <c r="Y37" s="268"/>
      <c r="Z37" s="268"/>
      <c r="AA37" s="268"/>
      <c r="AB37" s="268"/>
      <c r="AC37" s="268"/>
      <c r="AD37" s="268"/>
      <c r="AE37" s="268"/>
      <c r="AF37" s="268"/>
      <c r="AG37" s="268"/>
      <c r="AH37" s="268"/>
      <c r="AI37" s="268"/>
      <c r="AJ37" s="268"/>
      <c r="AK37" s="268"/>
      <c r="AL37" s="247"/>
      <c r="AM37" s="247"/>
      <c r="AN37" s="247"/>
      <c r="AO37" s="247"/>
    </row>
    <row r="38" spans="1:41" ht="15" thickBot="1" x14ac:dyDescent="0.4">
      <c r="A38" s="247"/>
      <c r="B38" s="400" t="s">
        <v>450</v>
      </c>
      <c r="C38" s="401">
        <f>$C$35+NPV($C$37,$D$35:$AK$35)</f>
        <v>0</v>
      </c>
      <c r="D38" s="268"/>
      <c r="E38" s="268"/>
      <c r="F38" s="268"/>
      <c r="G38" s="268"/>
      <c r="H38" s="268"/>
      <c r="I38" s="268"/>
      <c r="J38" s="268"/>
      <c r="K38" s="268"/>
      <c r="L38" s="268"/>
      <c r="M38" s="268"/>
      <c r="N38" s="268"/>
      <c r="O38" s="268"/>
      <c r="P38" s="268"/>
      <c r="Q38" s="268"/>
      <c r="R38" s="268"/>
      <c r="S38" s="268"/>
      <c r="T38" s="268"/>
      <c r="U38" s="268"/>
      <c r="V38" s="268"/>
      <c r="W38" s="268"/>
      <c r="X38" s="268"/>
      <c r="Y38" s="268"/>
      <c r="Z38" s="268"/>
      <c r="AA38" s="268"/>
      <c r="AB38" s="268"/>
      <c r="AC38" s="268"/>
      <c r="AD38" s="268"/>
      <c r="AE38" s="268"/>
      <c r="AF38" s="268"/>
      <c r="AG38" s="268"/>
      <c r="AH38" s="268"/>
      <c r="AI38" s="268"/>
      <c r="AJ38" s="268"/>
      <c r="AK38" s="268"/>
      <c r="AL38" s="247"/>
      <c r="AM38" s="247"/>
      <c r="AN38" s="247"/>
      <c r="AO38" s="247"/>
    </row>
    <row r="39" spans="1:41" ht="15" thickBot="1" x14ac:dyDescent="0.4">
      <c r="A39" s="247"/>
      <c r="B39" s="402" t="s">
        <v>451</v>
      </c>
      <c r="C39" s="403">
        <f>$C$17+NPV($C$37,$D$17:$AK$17)</f>
        <v>0</v>
      </c>
      <c r="D39" s="268"/>
      <c r="E39" s="268"/>
      <c r="F39" s="268"/>
      <c r="G39" s="268"/>
      <c r="H39" s="268"/>
      <c r="I39" s="268"/>
      <c r="J39" s="268"/>
      <c r="K39" s="268"/>
      <c r="L39" s="268"/>
      <c r="M39" s="268"/>
      <c r="N39" s="268"/>
      <c r="O39" s="268"/>
      <c r="P39" s="268"/>
      <c r="Q39" s="268"/>
      <c r="R39" s="268"/>
      <c r="S39" s="268"/>
      <c r="T39" s="268"/>
      <c r="U39" s="268"/>
      <c r="V39" s="268"/>
      <c r="W39" s="268"/>
      <c r="X39" s="268"/>
      <c r="Y39" s="268"/>
      <c r="Z39" s="268"/>
      <c r="AA39" s="268"/>
      <c r="AB39" s="268"/>
      <c r="AC39" s="268"/>
      <c r="AD39" s="268"/>
      <c r="AE39" s="268"/>
      <c r="AF39" s="268"/>
      <c r="AG39" s="268"/>
      <c r="AH39" s="268"/>
      <c r="AI39" s="268"/>
      <c r="AJ39" s="268"/>
      <c r="AK39" s="268"/>
      <c r="AL39" s="247"/>
      <c r="AM39" s="247"/>
      <c r="AN39" s="247"/>
      <c r="AO39" s="247"/>
    </row>
    <row r="40" spans="1:41" ht="15" thickBot="1" x14ac:dyDescent="0.4">
      <c r="A40" s="247"/>
      <c r="B40" s="402" t="s">
        <v>452</v>
      </c>
      <c r="C40" s="404">
        <f>$C$30+NPV($C$37,$D$30:$AK$30)</f>
        <v>0</v>
      </c>
      <c r="D40" s="268"/>
      <c r="E40" s="268"/>
      <c r="F40" s="268"/>
      <c r="G40" s="268"/>
      <c r="H40" s="268"/>
      <c r="I40" s="268"/>
      <c r="J40" s="268"/>
      <c r="K40" s="268"/>
      <c r="L40" s="268"/>
      <c r="M40" s="268"/>
      <c r="N40" s="268"/>
      <c r="O40" s="268"/>
      <c r="P40" s="268"/>
      <c r="Q40" s="268"/>
      <c r="R40" s="268"/>
      <c r="S40" s="268"/>
      <c r="T40" s="268"/>
      <c r="U40" s="268"/>
      <c r="V40" s="268"/>
      <c r="W40" s="268"/>
      <c r="X40" s="268"/>
      <c r="Y40" s="268"/>
      <c r="Z40" s="268"/>
      <c r="AA40" s="268"/>
      <c r="AB40" s="268"/>
      <c r="AC40" s="268"/>
      <c r="AD40" s="268"/>
      <c r="AE40" s="268"/>
      <c r="AF40" s="268"/>
      <c r="AG40" s="268"/>
      <c r="AH40" s="268"/>
      <c r="AI40" s="268"/>
      <c r="AJ40" s="268"/>
      <c r="AK40" s="268"/>
      <c r="AL40" s="247"/>
      <c r="AM40" s="247"/>
      <c r="AN40" s="247"/>
      <c r="AO40" s="247"/>
    </row>
    <row r="41" spans="1:41" ht="15" thickBot="1" x14ac:dyDescent="0.4">
      <c r="A41" s="247"/>
      <c r="B41" s="402" t="s">
        <v>453</v>
      </c>
      <c r="C41" s="405" t="str">
        <f>IFERROR(C39/C40,"")</f>
        <v/>
      </c>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8"/>
      <c r="AE41" s="268"/>
      <c r="AF41" s="268"/>
      <c r="AG41" s="268"/>
      <c r="AH41" s="268"/>
      <c r="AI41" s="268"/>
      <c r="AJ41" s="268"/>
      <c r="AK41" s="268"/>
      <c r="AL41" s="247"/>
      <c r="AM41" s="247"/>
      <c r="AN41" s="247"/>
      <c r="AO41" s="247"/>
    </row>
    <row r="42" spans="1:41" ht="15" thickBot="1" x14ac:dyDescent="0.4">
      <c r="A42" s="247"/>
      <c r="B42" s="402" t="s">
        <v>454</v>
      </c>
      <c r="C42" s="405" t="str">
        <f>IFERROR(C41-1,"")</f>
        <v/>
      </c>
      <c r="D42" s="268"/>
      <c r="E42" s="268"/>
      <c r="F42" s="268"/>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8"/>
      <c r="AE42" s="268"/>
      <c r="AF42" s="268"/>
      <c r="AG42" s="268"/>
      <c r="AH42" s="268"/>
      <c r="AI42" s="268"/>
      <c r="AJ42" s="268"/>
      <c r="AK42" s="268"/>
      <c r="AL42" s="247"/>
      <c r="AM42" s="247"/>
      <c r="AN42" s="247"/>
      <c r="AO42" s="247"/>
    </row>
    <row r="43" spans="1:41" ht="15" customHeight="1" x14ac:dyDescent="0.35">
      <c r="A43" s="247"/>
      <c r="B43" s="483"/>
      <c r="C43" s="485"/>
      <c r="D43" s="268"/>
      <c r="E43" s="268"/>
      <c r="F43" s="268"/>
      <c r="G43" s="268"/>
      <c r="H43" s="268"/>
      <c r="I43" s="268"/>
      <c r="J43" s="268"/>
      <c r="K43" s="268"/>
      <c r="L43" s="268"/>
      <c r="M43" s="268"/>
      <c r="N43" s="268"/>
      <c r="O43" s="268"/>
      <c r="P43" s="268"/>
      <c r="Q43" s="268"/>
      <c r="R43" s="268"/>
      <c r="S43" s="268"/>
      <c r="T43" s="268"/>
      <c r="U43" s="268"/>
      <c r="V43" s="268"/>
      <c r="W43" s="268"/>
      <c r="X43" s="268"/>
      <c r="Y43" s="268"/>
      <c r="Z43" s="268"/>
      <c r="AA43" s="268"/>
      <c r="AB43" s="268"/>
      <c r="AC43" s="268"/>
      <c r="AD43" s="268"/>
      <c r="AE43" s="268"/>
      <c r="AF43" s="268"/>
      <c r="AG43" s="268"/>
      <c r="AH43" s="268"/>
      <c r="AI43" s="268"/>
      <c r="AJ43" s="268"/>
      <c r="AK43" s="268"/>
      <c r="AL43" s="247"/>
      <c r="AM43" s="247"/>
      <c r="AN43" s="247"/>
      <c r="AO43" s="247"/>
    </row>
    <row r="44" spans="1:41" ht="15" hidden="1" thickBot="1" x14ac:dyDescent="0.4">
      <c r="A44" s="247"/>
      <c r="B44" s="28"/>
      <c r="C44" s="29"/>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27"/>
      <c r="AL44" s="247"/>
      <c r="AM44" s="247"/>
      <c r="AN44" s="247"/>
      <c r="AO44" s="247"/>
    </row>
    <row r="45" spans="1:41" ht="15" thickBot="1" x14ac:dyDescent="0.4">
      <c r="A45" s="247"/>
      <c r="B45" s="268"/>
      <c r="C45" s="268"/>
      <c r="D45" s="273"/>
      <c r="E45" s="273"/>
      <c r="F45" s="273"/>
      <c r="G45" s="273"/>
      <c r="H45" s="273"/>
      <c r="I45" s="273"/>
      <c r="J45" s="273"/>
      <c r="K45" s="273"/>
      <c r="L45" s="273"/>
      <c r="M45" s="273"/>
      <c r="N45" s="273"/>
      <c r="O45" s="273"/>
      <c r="P45" s="273"/>
      <c r="Q45" s="273"/>
      <c r="R45" s="273"/>
      <c r="S45" s="273"/>
      <c r="T45" s="273"/>
      <c r="U45" s="273"/>
      <c r="V45" s="273"/>
      <c r="W45" s="273"/>
      <c r="X45" s="273"/>
      <c r="Y45" s="273"/>
      <c r="Z45" s="273"/>
      <c r="AA45" s="273"/>
      <c r="AB45" s="273"/>
      <c r="AC45" s="273"/>
      <c r="AD45" s="273"/>
      <c r="AE45" s="273"/>
      <c r="AF45" s="273"/>
      <c r="AG45" s="273"/>
      <c r="AH45" s="273"/>
      <c r="AI45" s="273"/>
      <c r="AJ45" s="273"/>
      <c r="AK45" s="273"/>
      <c r="AL45" s="247"/>
      <c r="AM45" s="247"/>
      <c r="AN45" s="247"/>
      <c r="AO45" s="247"/>
    </row>
    <row r="46" spans="1:41" ht="12.75" customHeight="1" thickBot="1" x14ac:dyDescent="0.4">
      <c r="A46" s="247"/>
      <c r="B46" s="641"/>
      <c r="C46" s="653" t="s">
        <v>477</v>
      </c>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c r="AI46" s="653"/>
      <c r="AJ46" s="653"/>
      <c r="AK46" s="654"/>
      <c r="AL46" s="247"/>
      <c r="AM46" s="247"/>
      <c r="AN46" s="247"/>
      <c r="AO46" s="247"/>
    </row>
    <row r="47" spans="1:41" ht="15.75" hidden="1" customHeight="1" thickBot="1" x14ac:dyDescent="0.4">
      <c r="A47" s="247"/>
      <c r="B47" s="642"/>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c r="AK47" s="263"/>
      <c r="AL47" s="247"/>
      <c r="AM47" s="247"/>
      <c r="AN47" s="247"/>
      <c r="AO47" s="247"/>
    </row>
    <row r="48" spans="1:41" ht="19.5" customHeight="1" thickBot="1" x14ac:dyDescent="0.4">
      <c r="A48" s="247"/>
      <c r="B48" s="643"/>
      <c r="C48" s="650" t="s">
        <v>531</v>
      </c>
      <c r="D48" s="651"/>
      <c r="E48" s="651"/>
      <c r="F48" s="651"/>
      <c r="G48" s="652"/>
      <c r="H48" s="658" t="s">
        <v>476</v>
      </c>
      <c r="I48" s="659"/>
      <c r="J48" s="659"/>
      <c r="K48" s="659"/>
      <c r="L48" s="659"/>
      <c r="M48" s="659"/>
      <c r="N48" s="659"/>
      <c r="O48" s="659"/>
      <c r="P48" s="659"/>
      <c r="Q48" s="660"/>
      <c r="R48" s="661" t="s">
        <v>257</v>
      </c>
      <c r="S48" s="662"/>
      <c r="T48" s="662"/>
      <c r="U48" s="662"/>
      <c r="V48" s="662"/>
      <c r="W48" s="662"/>
      <c r="X48" s="662"/>
      <c r="Y48" s="662"/>
      <c r="Z48" s="662"/>
      <c r="AA48" s="662"/>
      <c r="AB48" s="662"/>
      <c r="AC48" s="662"/>
      <c r="AD48" s="662"/>
      <c r="AE48" s="662"/>
      <c r="AF48" s="662"/>
      <c r="AG48" s="662"/>
      <c r="AH48" s="662"/>
      <c r="AI48" s="662"/>
      <c r="AJ48" s="662"/>
      <c r="AK48" s="663"/>
      <c r="AL48" s="247"/>
      <c r="AM48" s="247"/>
      <c r="AN48" s="247"/>
      <c r="AO48" s="247"/>
    </row>
    <row r="49" spans="1:41" ht="15" thickBot="1" x14ac:dyDescent="0.4">
      <c r="A49" s="247"/>
      <c r="B49" s="408" t="s">
        <v>455</v>
      </c>
      <c r="C49" s="409" t="s">
        <v>83</v>
      </c>
      <c r="D49" s="409" t="s">
        <v>84</v>
      </c>
      <c r="E49" s="409" t="s">
        <v>85</v>
      </c>
      <c r="F49" s="409" t="s">
        <v>86</v>
      </c>
      <c r="G49" s="409" t="s">
        <v>87</v>
      </c>
      <c r="H49" s="409" t="s">
        <v>83</v>
      </c>
      <c r="I49" s="409" t="s">
        <v>84</v>
      </c>
      <c r="J49" s="409" t="s">
        <v>85</v>
      </c>
      <c r="K49" s="409" t="s">
        <v>86</v>
      </c>
      <c r="L49" s="409" t="s">
        <v>87</v>
      </c>
      <c r="M49" s="409" t="s">
        <v>88</v>
      </c>
      <c r="N49" s="409" t="s">
        <v>89</v>
      </c>
      <c r="O49" s="409" t="s">
        <v>90</v>
      </c>
      <c r="P49" s="409" t="s">
        <v>91</v>
      </c>
      <c r="Q49" s="409" t="s">
        <v>92</v>
      </c>
      <c r="R49" s="409" t="s">
        <v>83</v>
      </c>
      <c r="S49" s="409" t="s">
        <v>84</v>
      </c>
      <c r="T49" s="409" t="s">
        <v>85</v>
      </c>
      <c r="U49" s="409" t="s">
        <v>86</v>
      </c>
      <c r="V49" s="409" t="s">
        <v>87</v>
      </c>
      <c r="W49" s="409" t="s">
        <v>88</v>
      </c>
      <c r="X49" s="409" t="s">
        <v>89</v>
      </c>
      <c r="Y49" s="409" t="s">
        <v>90</v>
      </c>
      <c r="Z49" s="409" t="s">
        <v>91</v>
      </c>
      <c r="AA49" s="409" t="s">
        <v>92</v>
      </c>
      <c r="AB49" s="409" t="s">
        <v>93</v>
      </c>
      <c r="AC49" s="409" t="s">
        <v>94</v>
      </c>
      <c r="AD49" s="409" t="s">
        <v>95</v>
      </c>
      <c r="AE49" s="409" t="s">
        <v>96</v>
      </c>
      <c r="AF49" s="409" t="s">
        <v>97</v>
      </c>
      <c r="AG49" s="409" t="s">
        <v>98</v>
      </c>
      <c r="AH49" s="409" t="s">
        <v>99</v>
      </c>
      <c r="AI49" s="409" t="s">
        <v>100</v>
      </c>
      <c r="AJ49" s="409" t="s">
        <v>101</v>
      </c>
      <c r="AK49" s="409" t="s">
        <v>102</v>
      </c>
      <c r="AL49" s="247"/>
      <c r="AM49" s="247"/>
      <c r="AN49" s="247"/>
      <c r="AO49" s="247"/>
    </row>
    <row r="50" spans="1:41" ht="15" thickBot="1" x14ac:dyDescent="0.4">
      <c r="A50" s="247"/>
      <c r="B50" s="406" t="s">
        <v>456</v>
      </c>
      <c r="C50" s="262">
        <f>+$C$15</f>
        <v>0</v>
      </c>
      <c r="D50" s="262">
        <f>+$D$15</f>
        <v>0</v>
      </c>
      <c r="E50" s="262">
        <f>+$E$15</f>
        <v>0</v>
      </c>
      <c r="F50" s="262">
        <f>+$F$15</f>
        <v>0</v>
      </c>
      <c r="G50" s="262">
        <f>+$G$15</f>
        <v>0</v>
      </c>
      <c r="H50" s="262">
        <f>+$H$15</f>
        <v>0</v>
      </c>
      <c r="I50" s="262">
        <f>+$I$15</f>
        <v>0</v>
      </c>
      <c r="J50" s="262">
        <f>+$J$15</f>
        <v>0</v>
      </c>
      <c r="K50" s="262">
        <f>+$K$15</f>
        <v>0</v>
      </c>
      <c r="L50" s="262">
        <f>+$L$15</f>
        <v>0</v>
      </c>
      <c r="M50" s="262">
        <f>+$M$15</f>
        <v>0</v>
      </c>
      <c r="N50" s="262">
        <f>+$N$15</f>
        <v>0</v>
      </c>
      <c r="O50" s="407">
        <f>+$O$15</f>
        <v>0</v>
      </c>
      <c r="P50" s="407">
        <f>+$P$15</f>
        <v>0</v>
      </c>
      <c r="Q50" s="407">
        <f>+$Q$15</f>
        <v>0</v>
      </c>
      <c r="R50" s="262">
        <f>+$R$15</f>
        <v>0</v>
      </c>
      <c r="S50" s="262">
        <f>+$S$15</f>
        <v>0</v>
      </c>
      <c r="T50" s="262">
        <f>+$T$15</f>
        <v>0</v>
      </c>
      <c r="U50" s="262">
        <f>+$U$15</f>
        <v>0</v>
      </c>
      <c r="V50" s="262">
        <f>+$V$15</f>
        <v>0</v>
      </c>
      <c r="W50" s="262">
        <f>+$W$15</f>
        <v>0</v>
      </c>
      <c r="X50" s="262">
        <f>+$X$15</f>
        <v>0</v>
      </c>
      <c r="Y50" s="262">
        <f>+$Y$15</f>
        <v>0</v>
      </c>
      <c r="Z50" s="262">
        <f>+$Z$15</f>
        <v>0</v>
      </c>
      <c r="AA50" s="262">
        <f>+$AA$15</f>
        <v>0</v>
      </c>
      <c r="AB50" s="262">
        <f>+$AB$15</f>
        <v>0</v>
      </c>
      <c r="AC50" s="262">
        <f>+$AC$15</f>
        <v>0</v>
      </c>
      <c r="AD50" s="262">
        <f>+$AD$15</f>
        <v>0</v>
      </c>
      <c r="AE50" s="262">
        <f>+$AE$15</f>
        <v>0</v>
      </c>
      <c r="AF50" s="262">
        <f>+$AF$15</f>
        <v>0</v>
      </c>
      <c r="AG50" s="262">
        <f>+$AG$15</f>
        <v>0</v>
      </c>
      <c r="AH50" s="262">
        <f>+$AH$15</f>
        <v>0</v>
      </c>
      <c r="AI50" s="262">
        <f>+$AI$15</f>
        <v>0</v>
      </c>
      <c r="AJ50" s="262">
        <f>+$AJ$15</f>
        <v>0</v>
      </c>
      <c r="AK50" s="262">
        <f>+$AK$15</f>
        <v>0</v>
      </c>
      <c r="AL50" s="247"/>
      <c r="AM50" s="247"/>
      <c r="AN50" s="247"/>
      <c r="AO50" s="247"/>
    </row>
    <row r="51" spans="1:41" ht="15" thickBot="1" x14ac:dyDescent="0.4">
      <c r="A51" s="247"/>
      <c r="B51" s="406" t="s">
        <v>457</v>
      </c>
      <c r="C51" s="262">
        <f>+$C$28</f>
        <v>0</v>
      </c>
      <c r="D51" s="262">
        <f>+$D$28</f>
        <v>0</v>
      </c>
      <c r="E51" s="262">
        <f>+$E$28</f>
        <v>0</v>
      </c>
      <c r="F51" s="262">
        <f>+$F$28</f>
        <v>0</v>
      </c>
      <c r="G51" s="262">
        <f>+$G$28</f>
        <v>0</v>
      </c>
      <c r="H51" s="262">
        <f>+$H$28</f>
        <v>0</v>
      </c>
      <c r="I51" s="262">
        <f>+$I$28</f>
        <v>0</v>
      </c>
      <c r="J51" s="262">
        <f>+$J$28</f>
        <v>0</v>
      </c>
      <c r="K51" s="262">
        <f>+$K$28</f>
        <v>0</v>
      </c>
      <c r="L51" s="262">
        <f>+$L$28</f>
        <v>0</v>
      </c>
      <c r="M51" s="262">
        <f>+$M$28</f>
        <v>0</v>
      </c>
      <c r="N51" s="262">
        <f>+$N$28</f>
        <v>0</v>
      </c>
      <c r="O51" s="407">
        <f>+$O$28</f>
        <v>0</v>
      </c>
      <c r="P51" s="407">
        <f>+$P$28</f>
        <v>0</v>
      </c>
      <c r="Q51" s="407">
        <f>+$Q$28</f>
        <v>0</v>
      </c>
      <c r="R51" s="262">
        <f>+$R$28</f>
        <v>0</v>
      </c>
      <c r="S51" s="262">
        <f>+$S$28</f>
        <v>0</v>
      </c>
      <c r="T51" s="262">
        <f>+$T$28</f>
        <v>0</v>
      </c>
      <c r="U51" s="262">
        <f>+$U$28</f>
        <v>0</v>
      </c>
      <c r="V51" s="262">
        <f>+$V$28</f>
        <v>0</v>
      </c>
      <c r="W51" s="262">
        <f>+$W$28</f>
        <v>0</v>
      </c>
      <c r="X51" s="262">
        <f>+$X$28</f>
        <v>0</v>
      </c>
      <c r="Y51" s="262">
        <f>+$Y$28</f>
        <v>0</v>
      </c>
      <c r="Z51" s="262">
        <f>+$Z$28</f>
        <v>0</v>
      </c>
      <c r="AA51" s="262">
        <f>+$AA$28</f>
        <v>0</v>
      </c>
      <c r="AB51" s="262">
        <f>+$AB$28</f>
        <v>0</v>
      </c>
      <c r="AC51" s="262">
        <f>+$AC$28</f>
        <v>0</v>
      </c>
      <c r="AD51" s="262">
        <f>+$AD$28</f>
        <v>0</v>
      </c>
      <c r="AE51" s="262">
        <f>+$AE$28</f>
        <v>0</v>
      </c>
      <c r="AF51" s="262">
        <f>+$AF$28</f>
        <v>0</v>
      </c>
      <c r="AG51" s="262">
        <f>+$AG$28</f>
        <v>0</v>
      </c>
      <c r="AH51" s="262">
        <f>+$AH$28</f>
        <v>0</v>
      </c>
      <c r="AI51" s="262">
        <f>+$AI$28</f>
        <v>0</v>
      </c>
      <c r="AJ51" s="262">
        <f>+$AJ$28</f>
        <v>0</v>
      </c>
      <c r="AK51" s="262">
        <f>+$AK$28</f>
        <v>0</v>
      </c>
      <c r="AL51" s="247"/>
      <c r="AM51" s="247"/>
      <c r="AN51" s="247"/>
      <c r="AO51" s="247"/>
    </row>
    <row r="52" spans="1:41" ht="15" thickBot="1" x14ac:dyDescent="0.4">
      <c r="A52" s="247"/>
      <c r="B52" s="406" t="s">
        <v>458</v>
      </c>
      <c r="C52" s="262">
        <f>+C50-C51</f>
        <v>0</v>
      </c>
      <c r="D52" s="262">
        <f t="shared" ref="D52:G52" si="11">+D50-D51</f>
        <v>0</v>
      </c>
      <c r="E52" s="262">
        <f t="shared" si="11"/>
        <v>0</v>
      </c>
      <c r="F52" s="262">
        <f t="shared" si="11"/>
        <v>0</v>
      </c>
      <c r="G52" s="262">
        <f t="shared" si="11"/>
        <v>0</v>
      </c>
      <c r="H52" s="262">
        <f>+H50-H51</f>
        <v>0</v>
      </c>
      <c r="I52" s="262">
        <f t="shared" ref="I52:Q52" si="12">+I50-I51</f>
        <v>0</v>
      </c>
      <c r="J52" s="262">
        <f t="shared" si="12"/>
        <v>0</v>
      </c>
      <c r="K52" s="262">
        <f t="shared" si="12"/>
        <v>0</v>
      </c>
      <c r="L52" s="262">
        <f t="shared" si="12"/>
        <v>0</v>
      </c>
      <c r="M52" s="262">
        <f t="shared" si="12"/>
        <v>0</v>
      </c>
      <c r="N52" s="262">
        <f t="shared" si="12"/>
        <v>0</v>
      </c>
      <c r="O52" s="407">
        <f t="shared" si="12"/>
        <v>0</v>
      </c>
      <c r="P52" s="407">
        <f t="shared" si="12"/>
        <v>0</v>
      </c>
      <c r="Q52" s="407">
        <f t="shared" si="12"/>
        <v>0</v>
      </c>
      <c r="R52" s="262">
        <f>+R50-R51</f>
        <v>0</v>
      </c>
      <c r="S52" s="262">
        <f t="shared" ref="S52:AK52" si="13">+S50-S51</f>
        <v>0</v>
      </c>
      <c r="T52" s="262">
        <f t="shared" si="13"/>
        <v>0</v>
      </c>
      <c r="U52" s="262">
        <f t="shared" si="13"/>
        <v>0</v>
      </c>
      <c r="V52" s="262">
        <f t="shared" si="13"/>
        <v>0</v>
      </c>
      <c r="W52" s="262">
        <f t="shared" si="13"/>
        <v>0</v>
      </c>
      <c r="X52" s="262">
        <f t="shared" si="13"/>
        <v>0</v>
      </c>
      <c r="Y52" s="262">
        <f t="shared" si="13"/>
        <v>0</v>
      </c>
      <c r="Z52" s="262">
        <f t="shared" si="13"/>
        <v>0</v>
      </c>
      <c r="AA52" s="262">
        <f t="shared" si="13"/>
        <v>0</v>
      </c>
      <c r="AB52" s="262">
        <f t="shared" si="13"/>
        <v>0</v>
      </c>
      <c r="AC52" s="262">
        <f t="shared" si="13"/>
        <v>0</v>
      </c>
      <c r="AD52" s="262">
        <f t="shared" si="13"/>
        <v>0</v>
      </c>
      <c r="AE52" s="262">
        <f t="shared" si="13"/>
        <v>0</v>
      </c>
      <c r="AF52" s="262">
        <f t="shared" si="13"/>
        <v>0</v>
      </c>
      <c r="AG52" s="262">
        <f t="shared" si="13"/>
        <v>0</v>
      </c>
      <c r="AH52" s="262">
        <f t="shared" si="13"/>
        <v>0</v>
      </c>
      <c r="AI52" s="262">
        <f t="shared" si="13"/>
        <v>0</v>
      </c>
      <c r="AJ52" s="262">
        <f t="shared" si="13"/>
        <v>0</v>
      </c>
      <c r="AK52" s="262">
        <f t="shared" si="13"/>
        <v>0</v>
      </c>
      <c r="AL52" s="247"/>
      <c r="AM52" s="247"/>
      <c r="AN52" s="247"/>
      <c r="AO52" s="247"/>
    </row>
    <row r="53" spans="1:41" s="26" customFormat="1" ht="15" thickBot="1" x14ac:dyDescent="0.4">
      <c r="A53" s="272"/>
      <c r="B53" s="295"/>
      <c r="C53" s="266"/>
      <c r="D53" s="266"/>
      <c r="E53" s="266"/>
      <c r="F53" s="266"/>
      <c r="G53" s="266"/>
      <c r="H53" s="266"/>
      <c r="I53" s="266"/>
      <c r="J53" s="266"/>
      <c r="K53" s="266"/>
      <c r="L53" s="266"/>
      <c r="M53" s="266"/>
      <c r="N53" s="266"/>
      <c r="O53" s="321"/>
      <c r="P53" s="321"/>
      <c r="Q53" s="321"/>
      <c r="R53" s="266"/>
      <c r="S53" s="266"/>
      <c r="T53" s="266"/>
      <c r="U53" s="266"/>
      <c r="V53" s="266"/>
      <c r="W53" s="266"/>
      <c r="X53" s="266"/>
      <c r="Y53" s="266"/>
      <c r="Z53" s="266"/>
      <c r="AA53" s="266"/>
      <c r="AB53" s="266"/>
      <c r="AC53" s="266"/>
      <c r="AD53" s="266"/>
      <c r="AE53" s="266"/>
      <c r="AF53" s="266"/>
      <c r="AG53" s="266"/>
      <c r="AH53" s="266"/>
      <c r="AI53" s="266"/>
      <c r="AJ53" s="266"/>
      <c r="AK53" s="421"/>
      <c r="AL53" s="247"/>
      <c r="AM53" s="247"/>
      <c r="AN53" s="247"/>
      <c r="AO53" s="247"/>
    </row>
    <row r="54" spans="1:41" ht="15" thickBot="1" x14ac:dyDescent="0.4">
      <c r="A54" s="247"/>
      <c r="B54" s="410" t="s">
        <v>459</v>
      </c>
      <c r="C54" s="345">
        <f>+$C$15+NPV($C$37,$D$15:$G$15)</f>
        <v>0</v>
      </c>
      <c r="D54" s="342"/>
      <c r="E54" s="342"/>
      <c r="F54" s="342"/>
      <c r="G54" s="342"/>
      <c r="H54" s="345">
        <f>+$H$15+NPV($C$37,$I$15:$Q$15)</f>
        <v>0</v>
      </c>
      <c r="I54" s="343"/>
      <c r="J54" s="343"/>
      <c r="K54" s="343"/>
      <c r="L54" s="343"/>
      <c r="M54" s="343"/>
      <c r="N54" s="343"/>
      <c r="O54" s="343"/>
      <c r="P54" s="343"/>
      <c r="Q54" s="343"/>
      <c r="R54" s="345">
        <f>+$R$15+NPV($C$37,$S$15:$AK$15)</f>
        <v>0</v>
      </c>
      <c r="S54" s="342"/>
      <c r="T54" s="342"/>
      <c r="U54" s="342"/>
      <c r="V54" s="342"/>
      <c r="W54" s="342"/>
      <c r="X54" s="342"/>
      <c r="Y54" s="342"/>
      <c r="Z54" s="342"/>
      <c r="AA54" s="342"/>
      <c r="AB54" s="342"/>
      <c r="AC54" s="342"/>
      <c r="AD54" s="342"/>
      <c r="AE54" s="342"/>
      <c r="AF54" s="342"/>
      <c r="AG54" s="342"/>
      <c r="AH54" s="342"/>
      <c r="AI54" s="342"/>
      <c r="AJ54" s="342"/>
      <c r="AK54" s="344"/>
      <c r="AL54" s="247"/>
      <c r="AM54" s="247"/>
      <c r="AN54" s="247"/>
      <c r="AO54" s="247"/>
    </row>
    <row r="55" spans="1:41" ht="15" thickBot="1" x14ac:dyDescent="0.4">
      <c r="A55" s="247"/>
      <c r="B55" s="410" t="s">
        <v>460</v>
      </c>
      <c r="C55" s="345">
        <f>+$C$28+NPV($C$37,$D$28:$G$28)</f>
        <v>0</v>
      </c>
      <c r="D55" s="342"/>
      <c r="E55" s="342"/>
      <c r="F55" s="342"/>
      <c r="G55" s="342"/>
      <c r="H55" s="345">
        <f>+$H$28+NPV($C$37,$I$28:$Q$28)</f>
        <v>0</v>
      </c>
      <c r="I55" s="343"/>
      <c r="J55" s="343"/>
      <c r="K55" s="343"/>
      <c r="L55" s="343"/>
      <c r="M55" s="343"/>
      <c r="N55" s="343"/>
      <c r="O55" s="343"/>
      <c r="P55" s="343"/>
      <c r="Q55" s="343"/>
      <c r="R55" s="345">
        <f>+$R$28+NPV($C$37,$S$28:$AK$28)</f>
        <v>0</v>
      </c>
      <c r="S55" s="342"/>
      <c r="T55" s="342"/>
      <c r="U55" s="342"/>
      <c r="V55" s="342"/>
      <c r="W55" s="342"/>
      <c r="X55" s="342"/>
      <c r="Y55" s="342"/>
      <c r="Z55" s="342"/>
      <c r="AA55" s="342"/>
      <c r="AB55" s="342"/>
      <c r="AC55" s="342"/>
      <c r="AD55" s="342"/>
      <c r="AE55" s="342"/>
      <c r="AF55" s="342"/>
      <c r="AG55" s="342"/>
      <c r="AH55" s="342"/>
      <c r="AI55" s="342"/>
      <c r="AJ55" s="342"/>
      <c r="AK55" s="344"/>
      <c r="AL55" s="247"/>
      <c r="AM55" s="247"/>
      <c r="AN55" s="247"/>
      <c r="AO55" s="247"/>
    </row>
    <row r="56" spans="1:41" ht="15" thickBot="1" x14ac:dyDescent="0.4">
      <c r="A56" s="247"/>
      <c r="B56" s="410" t="s">
        <v>461</v>
      </c>
      <c r="C56" s="411" t="str">
        <f>+IFERROR($C$54/$C$55,"")</f>
        <v/>
      </c>
      <c r="D56" s="342"/>
      <c r="E56" s="342"/>
      <c r="F56" s="342"/>
      <c r="G56" s="342"/>
      <c r="H56" s="411" t="str">
        <f>+IFERROR($H$54/$H$55,"")</f>
        <v/>
      </c>
      <c r="I56" s="343"/>
      <c r="J56" s="343"/>
      <c r="K56" s="343"/>
      <c r="L56" s="343"/>
      <c r="M56" s="343"/>
      <c r="N56" s="343"/>
      <c r="O56" s="343"/>
      <c r="P56" s="343"/>
      <c r="Q56" s="343"/>
      <c r="R56" s="411">
        <f>+IFERROR($R$54/$R$55,0)</f>
        <v>0</v>
      </c>
      <c r="S56" s="342"/>
      <c r="T56" s="342"/>
      <c r="U56" s="342"/>
      <c r="V56" s="342"/>
      <c r="W56" s="342"/>
      <c r="X56" s="342"/>
      <c r="Y56" s="342"/>
      <c r="Z56" s="342"/>
      <c r="AA56" s="342"/>
      <c r="AB56" s="342"/>
      <c r="AC56" s="342"/>
      <c r="AD56" s="342"/>
      <c r="AE56" s="342"/>
      <c r="AF56" s="342"/>
      <c r="AG56" s="342"/>
      <c r="AH56" s="342"/>
      <c r="AI56" s="342"/>
      <c r="AJ56" s="342"/>
      <c r="AK56" s="344"/>
      <c r="AL56" s="247"/>
      <c r="AM56" s="247"/>
      <c r="AN56" s="247"/>
      <c r="AO56" s="247"/>
    </row>
    <row r="57" spans="1:41" ht="15" thickBot="1" x14ac:dyDescent="0.4">
      <c r="A57" s="247"/>
      <c r="B57" s="412" t="s">
        <v>462</v>
      </c>
      <c r="C57" s="413">
        <f>+C52+NPV($C$37,D52:G52)</f>
        <v>0</v>
      </c>
      <c r="D57" s="333"/>
      <c r="E57" s="334"/>
      <c r="F57" s="334"/>
      <c r="G57" s="334"/>
      <c r="H57" s="413">
        <f>+H52+NPV($C$37,I52:Q52)</f>
        <v>0</v>
      </c>
      <c r="I57" s="335"/>
      <c r="J57" s="335"/>
      <c r="K57" s="335"/>
      <c r="L57" s="335"/>
      <c r="M57" s="335"/>
      <c r="N57" s="335"/>
      <c r="O57" s="335"/>
      <c r="P57" s="335"/>
      <c r="Q57" s="335"/>
      <c r="R57" s="413">
        <f>+R52+NPV($C$37,S52:AK52)</f>
        <v>0</v>
      </c>
      <c r="S57" s="334"/>
      <c r="T57" s="334"/>
      <c r="U57" s="334"/>
      <c r="V57" s="334"/>
      <c r="W57" s="334"/>
      <c r="X57" s="334"/>
      <c r="Y57" s="334"/>
      <c r="Z57" s="334"/>
      <c r="AA57" s="334"/>
      <c r="AB57" s="334"/>
      <c r="AC57" s="334"/>
      <c r="AD57" s="334"/>
      <c r="AE57" s="334"/>
      <c r="AF57" s="334"/>
      <c r="AG57" s="334"/>
      <c r="AH57" s="334"/>
      <c r="AI57" s="334"/>
      <c r="AJ57" s="334"/>
      <c r="AK57" s="336"/>
      <c r="AL57" s="247"/>
      <c r="AM57" s="247"/>
      <c r="AN57" s="247"/>
      <c r="AO57" s="247"/>
    </row>
    <row r="58" spans="1:41" x14ac:dyDescent="0.35">
      <c r="A58" s="247"/>
      <c r="B58" s="268"/>
      <c r="C58" s="268"/>
      <c r="D58" s="268"/>
      <c r="E58" s="268"/>
      <c r="F58" s="268"/>
      <c r="G58" s="268"/>
      <c r="H58" s="268"/>
      <c r="I58" s="268"/>
      <c r="J58" s="268"/>
      <c r="K58" s="268"/>
      <c r="L58" s="268"/>
      <c r="M58" s="268"/>
      <c r="N58" s="268"/>
      <c r="O58" s="268"/>
      <c r="P58" s="268"/>
      <c r="Q58" s="268"/>
      <c r="R58" s="268"/>
      <c r="S58" s="268"/>
      <c r="T58" s="268"/>
      <c r="U58" s="268"/>
      <c r="V58" s="268"/>
      <c r="W58" s="268"/>
      <c r="X58" s="268"/>
      <c r="Y58" s="268"/>
      <c r="Z58" s="268"/>
      <c r="AA58" s="268"/>
      <c r="AB58" s="268"/>
      <c r="AC58" s="268"/>
      <c r="AD58" s="268"/>
      <c r="AE58" s="268"/>
      <c r="AF58" s="268"/>
      <c r="AG58" s="268"/>
      <c r="AH58" s="268"/>
      <c r="AI58" s="268"/>
      <c r="AJ58" s="268"/>
      <c r="AK58" s="268"/>
      <c r="AL58" s="247"/>
      <c r="AM58" s="247"/>
      <c r="AN58" s="247"/>
      <c r="AO58" s="247"/>
    </row>
    <row r="59" spans="1:41" ht="15" thickBot="1" x14ac:dyDescent="0.4">
      <c r="A59" s="273"/>
      <c r="B59" s="273"/>
      <c r="C59" s="247"/>
      <c r="D59" s="247"/>
      <c r="E59" s="247"/>
      <c r="F59" s="247"/>
      <c r="G59" s="247"/>
      <c r="H59" s="247"/>
      <c r="I59" s="247"/>
      <c r="J59" s="247"/>
      <c r="K59" s="247"/>
      <c r="L59" s="247"/>
      <c r="M59" s="247"/>
      <c r="N59" s="247"/>
      <c r="O59" s="247"/>
      <c r="P59" s="247"/>
      <c r="Q59" s="247"/>
      <c r="R59" s="247"/>
      <c r="S59" s="247"/>
      <c r="T59" s="247"/>
      <c r="U59" s="247"/>
      <c r="V59" s="247"/>
      <c r="W59" s="247"/>
      <c r="X59" s="247"/>
      <c r="Y59" s="247"/>
      <c r="Z59" s="247"/>
      <c r="AA59" s="247"/>
      <c r="AB59" s="247"/>
      <c r="AC59" s="247"/>
      <c r="AD59" s="247"/>
      <c r="AE59" s="247"/>
      <c r="AF59" s="247"/>
      <c r="AG59" s="247"/>
      <c r="AH59" s="247"/>
      <c r="AI59" s="247"/>
      <c r="AJ59" s="247"/>
      <c r="AK59" s="247"/>
      <c r="AL59" s="247"/>
      <c r="AM59" s="247"/>
      <c r="AN59" s="247"/>
      <c r="AO59" s="247"/>
    </row>
    <row r="60" spans="1:41" ht="13.5" customHeight="1" thickBot="1" x14ac:dyDescent="0.4">
      <c r="A60" s="644" t="s">
        <v>478</v>
      </c>
      <c r="B60" s="645"/>
      <c r="C60" s="645"/>
      <c r="D60" s="645"/>
      <c r="E60" s="645"/>
      <c r="F60" s="645"/>
      <c r="G60" s="645"/>
      <c r="H60" s="645"/>
      <c r="I60" s="645"/>
      <c r="J60" s="645"/>
      <c r="K60" s="645"/>
      <c r="L60" s="645"/>
      <c r="M60" s="645"/>
      <c r="N60" s="645"/>
      <c r="O60" s="645"/>
      <c r="P60" s="645"/>
      <c r="Q60" s="645"/>
      <c r="R60" s="645"/>
      <c r="S60" s="645"/>
      <c r="T60" s="645"/>
      <c r="U60" s="645"/>
      <c r="V60" s="645"/>
      <c r="W60" s="645"/>
      <c r="X60" s="645"/>
      <c r="Y60" s="645"/>
      <c r="Z60" s="645"/>
      <c r="AA60" s="645"/>
      <c r="AB60" s="645"/>
      <c r="AC60" s="645"/>
      <c r="AD60" s="645"/>
      <c r="AE60" s="645"/>
      <c r="AF60" s="645"/>
      <c r="AG60" s="645"/>
      <c r="AH60" s="645"/>
      <c r="AI60" s="645"/>
      <c r="AJ60" s="645"/>
      <c r="AK60" s="646"/>
      <c r="AL60" s="247"/>
      <c r="AM60" s="247"/>
      <c r="AN60" s="247"/>
      <c r="AO60" s="247"/>
    </row>
    <row r="61" spans="1:41" ht="0.75" hidden="1" customHeight="1" thickBot="1" x14ac:dyDescent="0.4">
      <c r="A61" s="28"/>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3"/>
      <c r="AL61" s="247"/>
      <c r="AM61" s="247"/>
      <c r="AN61" s="247"/>
      <c r="AO61" s="247"/>
    </row>
    <row r="62" spans="1:41" ht="15" thickBot="1" x14ac:dyDescent="0.4">
      <c r="A62" s="631" t="s">
        <v>481</v>
      </c>
      <c r="B62" s="408" t="s">
        <v>463</v>
      </c>
      <c r="C62" s="356" t="s">
        <v>83</v>
      </c>
      <c r="D62" s="356" t="s">
        <v>84</v>
      </c>
      <c r="E62" s="356" t="s">
        <v>85</v>
      </c>
      <c r="F62" s="356" t="s">
        <v>86</v>
      </c>
      <c r="G62" s="356" t="s">
        <v>87</v>
      </c>
      <c r="H62" s="356" t="s">
        <v>88</v>
      </c>
      <c r="I62" s="356" t="s">
        <v>89</v>
      </c>
      <c r="J62" s="356" t="s">
        <v>90</v>
      </c>
      <c r="K62" s="356" t="s">
        <v>91</v>
      </c>
      <c r="L62" s="356" t="s">
        <v>92</v>
      </c>
      <c r="M62" s="356" t="s">
        <v>93</v>
      </c>
      <c r="N62" s="356" t="s">
        <v>94</v>
      </c>
      <c r="O62" s="356" t="s">
        <v>95</v>
      </c>
      <c r="P62" s="356" t="s">
        <v>96</v>
      </c>
      <c r="Q62" s="356" t="s">
        <v>97</v>
      </c>
      <c r="R62" s="356" t="s">
        <v>98</v>
      </c>
      <c r="S62" s="356" t="s">
        <v>99</v>
      </c>
      <c r="T62" s="356" t="s">
        <v>100</v>
      </c>
      <c r="U62" s="356" t="s">
        <v>101</v>
      </c>
      <c r="V62" s="356" t="s">
        <v>102</v>
      </c>
      <c r="W62" s="356" t="s">
        <v>264</v>
      </c>
      <c r="X62" s="356" t="s">
        <v>265</v>
      </c>
      <c r="Y62" s="356" t="s">
        <v>266</v>
      </c>
      <c r="Z62" s="356" t="s">
        <v>267</v>
      </c>
      <c r="AA62" s="356" t="s">
        <v>268</v>
      </c>
      <c r="AB62" s="356" t="s">
        <v>269</v>
      </c>
      <c r="AC62" s="356" t="s">
        <v>270</v>
      </c>
      <c r="AD62" s="356" t="s">
        <v>271</v>
      </c>
      <c r="AE62" s="356" t="s">
        <v>272</v>
      </c>
      <c r="AF62" s="356" t="s">
        <v>273</v>
      </c>
      <c r="AG62" s="356" t="s">
        <v>274</v>
      </c>
      <c r="AH62" s="356" t="s">
        <v>275</v>
      </c>
      <c r="AI62" s="356" t="s">
        <v>276</v>
      </c>
      <c r="AJ62" s="356" t="s">
        <v>277</v>
      </c>
      <c r="AK62" s="356" t="s">
        <v>278</v>
      </c>
      <c r="AL62" s="247"/>
      <c r="AM62" s="247"/>
      <c r="AN62" s="247"/>
      <c r="AO62" s="247"/>
    </row>
    <row r="63" spans="1:41" ht="15" thickBot="1" x14ac:dyDescent="0.4">
      <c r="A63" s="632"/>
      <c r="B63" s="406" t="s">
        <v>464</v>
      </c>
      <c r="C63" s="262">
        <f>+C15</f>
        <v>0</v>
      </c>
      <c r="D63" s="262">
        <f>+D15</f>
        <v>0</v>
      </c>
      <c r="E63" s="262">
        <f>+E15</f>
        <v>0</v>
      </c>
      <c r="F63" s="262">
        <f>+F15</f>
        <v>0</v>
      </c>
      <c r="G63" s="262">
        <f>+G15</f>
        <v>0</v>
      </c>
      <c r="H63" s="262">
        <f t="shared" ref="H63:Q63" si="14">+H15-IF(H13&lt;&gt;"",H13,0)-IF(H14&lt;&gt;"",H14,0)</f>
        <v>0</v>
      </c>
      <c r="I63" s="262">
        <f t="shared" si="14"/>
        <v>0</v>
      </c>
      <c r="J63" s="262">
        <f t="shared" si="14"/>
        <v>0</v>
      </c>
      <c r="K63" s="262">
        <f t="shared" si="14"/>
        <v>0</v>
      </c>
      <c r="L63" s="262">
        <f t="shared" si="14"/>
        <v>0</v>
      </c>
      <c r="M63" s="262">
        <f t="shared" si="14"/>
        <v>0</v>
      </c>
      <c r="N63" s="262">
        <f t="shared" si="14"/>
        <v>0</v>
      </c>
      <c r="O63" s="262">
        <f t="shared" si="14"/>
        <v>0</v>
      </c>
      <c r="P63" s="262">
        <f t="shared" si="14"/>
        <v>0</v>
      </c>
      <c r="Q63" s="262">
        <f t="shared" si="14"/>
        <v>0</v>
      </c>
      <c r="R63" s="262">
        <f t="shared" ref="R63:AK63" si="15">+R15</f>
        <v>0</v>
      </c>
      <c r="S63" s="262">
        <f t="shared" si="15"/>
        <v>0</v>
      </c>
      <c r="T63" s="262">
        <f t="shared" si="15"/>
        <v>0</v>
      </c>
      <c r="U63" s="262">
        <f t="shared" si="15"/>
        <v>0</v>
      </c>
      <c r="V63" s="262">
        <f t="shared" si="15"/>
        <v>0</v>
      </c>
      <c r="W63" s="262">
        <f t="shared" si="15"/>
        <v>0</v>
      </c>
      <c r="X63" s="262">
        <f t="shared" si="15"/>
        <v>0</v>
      </c>
      <c r="Y63" s="262">
        <f t="shared" si="15"/>
        <v>0</v>
      </c>
      <c r="Z63" s="262">
        <f t="shared" si="15"/>
        <v>0</v>
      </c>
      <c r="AA63" s="262">
        <f t="shared" si="15"/>
        <v>0</v>
      </c>
      <c r="AB63" s="262">
        <f t="shared" si="15"/>
        <v>0</v>
      </c>
      <c r="AC63" s="262">
        <f t="shared" si="15"/>
        <v>0</v>
      </c>
      <c r="AD63" s="262">
        <f t="shared" si="15"/>
        <v>0</v>
      </c>
      <c r="AE63" s="262">
        <f t="shared" si="15"/>
        <v>0</v>
      </c>
      <c r="AF63" s="262">
        <f t="shared" si="15"/>
        <v>0</v>
      </c>
      <c r="AG63" s="262">
        <f t="shared" si="15"/>
        <v>0</v>
      </c>
      <c r="AH63" s="262">
        <f t="shared" si="15"/>
        <v>0</v>
      </c>
      <c r="AI63" s="262">
        <f t="shared" si="15"/>
        <v>0</v>
      </c>
      <c r="AJ63" s="262">
        <f t="shared" si="15"/>
        <v>0</v>
      </c>
      <c r="AK63" s="262">
        <f t="shared" si="15"/>
        <v>0</v>
      </c>
      <c r="AL63" s="247"/>
      <c r="AM63" s="247"/>
      <c r="AN63" s="247"/>
      <c r="AO63" s="247"/>
    </row>
    <row r="64" spans="1:41" ht="15" thickBot="1" x14ac:dyDescent="0.4">
      <c r="A64" s="632"/>
      <c r="B64" s="419" t="s">
        <v>465</v>
      </c>
      <c r="C64" s="262" t="str">
        <f t="shared" ref="C64:AK64" si="16">+IF(C63&lt;&gt;0,C63,"")</f>
        <v/>
      </c>
      <c r="D64" s="262" t="str">
        <f t="shared" si="16"/>
        <v/>
      </c>
      <c r="E64" s="262" t="str">
        <f t="shared" si="16"/>
        <v/>
      </c>
      <c r="F64" s="262" t="str">
        <f t="shared" si="16"/>
        <v/>
      </c>
      <c r="G64" s="262" t="str">
        <f t="shared" si="16"/>
        <v/>
      </c>
      <c r="H64" s="262" t="str">
        <f t="shared" si="16"/>
        <v/>
      </c>
      <c r="I64" s="262" t="str">
        <f t="shared" si="16"/>
        <v/>
      </c>
      <c r="J64" s="262" t="str">
        <f t="shared" si="16"/>
        <v/>
      </c>
      <c r="K64" s="262" t="str">
        <f t="shared" si="16"/>
        <v/>
      </c>
      <c r="L64" s="262" t="str">
        <f t="shared" si="16"/>
        <v/>
      </c>
      <c r="M64" s="262" t="str">
        <f t="shared" si="16"/>
        <v/>
      </c>
      <c r="N64" s="262" t="str">
        <f t="shared" si="16"/>
        <v/>
      </c>
      <c r="O64" s="262" t="str">
        <f t="shared" si="16"/>
        <v/>
      </c>
      <c r="P64" s="262" t="str">
        <f t="shared" si="16"/>
        <v/>
      </c>
      <c r="Q64" s="262" t="str">
        <f t="shared" si="16"/>
        <v/>
      </c>
      <c r="R64" s="262" t="str">
        <f t="shared" si="16"/>
        <v/>
      </c>
      <c r="S64" s="262" t="str">
        <f t="shared" si="16"/>
        <v/>
      </c>
      <c r="T64" s="262" t="str">
        <f t="shared" si="16"/>
        <v/>
      </c>
      <c r="U64" s="262" t="str">
        <f t="shared" si="16"/>
        <v/>
      </c>
      <c r="V64" s="262" t="str">
        <f t="shared" si="16"/>
        <v/>
      </c>
      <c r="W64" s="262" t="str">
        <f t="shared" si="16"/>
        <v/>
      </c>
      <c r="X64" s="262" t="str">
        <f t="shared" si="16"/>
        <v/>
      </c>
      <c r="Y64" s="262" t="str">
        <f t="shared" si="16"/>
        <v/>
      </c>
      <c r="Z64" s="262" t="str">
        <f t="shared" si="16"/>
        <v/>
      </c>
      <c r="AA64" s="262" t="str">
        <f t="shared" si="16"/>
        <v/>
      </c>
      <c r="AB64" s="262" t="str">
        <f t="shared" si="16"/>
        <v/>
      </c>
      <c r="AC64" s="262" t="str">
        <f t="shared" si="16"/>
        <v/>
      </c>
      <c r="AD64" s="262" t="str">
        <f t="shared" si="16"/>
        <v/>
      </c>
      <c r="AE64" s="262" t="str">
        <f t="shared" si="16"/>
        <v/>
      </c>
      <c r="AF64" s="262" t="str">
        <f t="shared" si="16"/>
        <v/>
      </c>
      <c r="AG64" s="262" t="str">
        <f t="shared" si="16"/>
        <v/>
      </c>
      <c r="AH64" s="262" t="str">
        <f t="shared" si="16"/>
        <v/>
      </c>
      <c r="AI64" s="262" t="str">
        <f t="shared" si="16"/>
        <v/>
      </c>
      <c r="AJ64" s="262" t="str">
        <f t="shared" si="16"/>
        <v/>
      </c>
      <c r="AK64" s="262" t="str">
        <f t="shared" si="16"/>
        <v/>
      </c>
      <c r="AL64" s="247"/>
      <c r="AM64" s="247"/>
      <c r="AN64" s="247"/>
      <c r="AO64" s="247"/>
    </row>
    <row r="65" spans="1:43" ht="15" thickBot="1" x14ac:dyDescent="0.4">
      <c r="A65" s="632"/>
      <c r="B65" s="406" t="s">
        <v>466</v>
      </c>
      <c r="C65" s="262">
        <f>IF(C64&lt;&gt;"",C64,)</f>
        <v>0</v>
      </c>
      <c r="D65" s="262" t="str">
        <f>+IF('Tool interface'!$C$19=1,'CBA - BIM level 2'!H64,'CBA - BIM level 2'!D64)</f>
        <v/>
      </c>
      <c r="E65" s="262">
        <f>IF(E64&lt;&gt;"",E64,IF('Tool interface'!$C$19=2,'CBA - BIM level 2'!$H$64,IF(AND('Tool interface'!$C$19=1,'Tool interface'!$C$18=1),'CBA - BIM level 2'!R64,IF(AND('Tool interface'!C19=1,'Tool interface'!C18&gt;1),$I$64,))))</f>
        <v>0</v>
      </c>
      <c r="F65" s="262">
        <f>IF(F64&lt;&gt;"",F64,IF('Tool interface'!$C$19=3,'CBA - BIM level 2'!$H$64,IF(AND('Tool interface'!$C$19=2,'Tool interface'!$C$18=1),$R$64,IF(AND('Tool interface'!$C$19=2,'Tool interface'!$C$18&gt;1),$I$64,IF(AND('Tool interface'!$C$19=1,'Tool interface'!$C$18=1),$S$64,IF(AND('Tool interface'!$C$19=1,'Tool interface'!$C$18=2),$R$64,IF(AND('Tool interface'!$C$19=1,'Tool interface'!$C$18&gt;2),$J$64,)))))))</f>
        <v>0</v>
      </c>
      <c r="G65" s="262">
        <f>IF(G64&lt;&gt;"",G64,IF('Tool interface'!$C$19=4,$H$64,IF(AND('Tool interface'!$C$19=3,'Tool interface'!$C$18=1),$R$64,IF(AND('Tool interface'!$C$19=3,'Tool interface'!$C$18&gt;1),$I$64,IF(AND('Tool interface'!$C$19=2,'Tool interface'!$C$18=1),$S$64,IF(AND('Tool interface'!$C$19=2,'Tool interface'!$C$18=2),$R$64,IF(AND('Tool interface'!$C$19=2,'Tool interface'!$C$18&gt;=3),$J$64,IF(AND('Tool interface'!$C$19=1,'Tool interface'!$C$18=1),$T$64,IF(AND('Tool interface'!$C$19=1,'Tool interface'!$C$18=2),$S$64,IF(AND('Tool interface'!$C$19=1,'Tool interface'!$C$18=3),$R$64,IF(AND('Tool interface'!$C$19=1,'Tool interface'!$C$18&gt;3),$K$64,)))))))))))</f>
        <v>0</v>
      </c>
      <c r="H65" s="262">
        <f>+IF('Tool interface'!$C$19=5,'CBA - BIM level 2'!$H$64,IF(AND('Tool interface'!$C$19=4,'Tool interface'!$C$18=1),'CBA - BIM level 2'!$R$64,IF(AND('Tool interface'!$C$19=4,'Tool interface'!$C$18&gt;1),'CBA - BIM level 2'!$I$64,IF(AND('Tool interface'!$C$19=3,'Tool interface'!$C$18=1),'CBA - BIM level 2'!$S$64,IF(AND('Tool interface'!$C$19=3,'Tool interface'!$C$18=2),'CBA - BIM level 2'!$R$64,IF(AND('Tool interface'!$C$19=3,'Tool interface'!$C$18&gt;=3),'CBA - BIM level 2'!$J$64,IF(AND('Tool interface'!$C$19=2,'Tool interface'!$C$18=1),'CBA - BIM level 2'!$T$64,IF(AND('Tool interface'!$C$19=2,'Tool interface'!$C$18=2),'CBA - BIM level 2'!$S$64,IF(AND('Tool interface'!$C$19=2,'Tool interface'!$C$18=3),'CBA - BIM level 2'!$R$64,IF(AND('Tool interface'!$C$19=2,'Tool interface'!$C$18&gt;3),'CBA - BIM level 2'!$K$64,IF(AND('Tool interface'!$C$19=1,'Tool interface'!$C$18=1),'CBA - BIM level 2'!$U$64,IF(AND('Tool interface'!$C$19=1,'Tool interface'!$C$18=2),'CBA - BIM level 2'!$T$64,IF(AND('Tool interface'!$C$19=1,'Tool interface'!$C$18=3),'CBA - BIM level 2'!$S$64,IF(AND('Tool interface'!$C$19=1,'Tool interface'!$C$18=4),'CBA - BIM level 2'!$R$64,IF(AND('Tool interface'!$C$19=1,'Tool interface'!$C$18&gt;4),'CBA - BIM level 2'!$L$64,)))))))))))))))</f>
        <v>0</v>
      </c>
      <c r="I65" s="262">
        <f>+IF(AND('Tool interface'!$C$19=5,'Tool interface'!$C$18=1),'CBA - BIM level 2'!$R$64,IF(AND('Tool interface'!$C$19=5,'Tool interface'!$C$18&gt;=2),'CBA - BIM level 2'!$I$64,IF(AND('Tool interface'!$C$19=4,'Tool interface'!$C$18=1),'CBA - BIM level 2'!$S$64,IF(AND('Tool interface'!$C$19=4,'Tool interface'!$C$18=2),'CBA - BIM level 2'!$R$64,IF(AND('Tool interface'!$C$19=4,'Tool interface'!$C$18&gt;=3),'CBA - BIM level 2'!$J$64,IF(AND('Tool interface'!$C$19=3,'Tool interface'!$C$18=1),'CBA - BIM level 2'!$T$64,IF(AND('Tool interface'!$C$19=3,'Tool interface'!$C$18=2),'CBA - BIM level 2'!$S$64,IF(AND('Tool interface'!$C$19=3,'Tool interface'!$C$18=3),'CBA - BIM level 2'!$R$64,IF(AND('Tool interface'!$C$19=3,'Tool interface'!$C$18&gt;=4),'CBA - BIM level 2'!$K$64,IF(AND('Tool interface'!$C$19=2,'Tool interface'!$C$18=1),'CBA - BIM level 2'!$U$64,IF(AND('Tool interface'!$C$19=2,'Tool interface'!$C$18=2),'CBA - BIM level 2'!$T$64,IF(AND('Tool interface'!$C$19=2,'Tool interface'!$C$18=3),'CBA - BIM level 2'!$S$64,IF(AND('Tool interface'!$C$19=2,'Tool interface'!$C$18=4),'CBA - BIM level 2'!$R$64,IF(AND('Tool interface'!$C$19=2,'Tool interface'!$C$18&gt;=5),'CBA - BIM level 2'!$L$64,IF(AND('Tool interface'!$C$19=1,'Tool interface'!$C$18=1),'CBA - BIM level 2'!$V$64,IF(AND('Tool interface'!$C$19=1,'Tool interface'!$C$18=2),'CBA - BIM level 2'!$U$64,IF(AND('Tool interface'!$C$19=1,'Tool interface'!$C$18=3),'CBA - BIM level 2'!$T$64,IF(AND('Tool interface'!$C$19=1,'Tool interface'!$C$18=4),'CBA - BIM level 2'!$S$64,IF(AND('Tool interface'!$C$19=1,'Tool interface'!$C$18=5),'CBA - BIM level 2'!$R$64,IF(AND('Tool interface'!$C$19=1,'Tool interface'!$C$18&gt;=6),'CBA - BIM level 2'!$M$64,))))))))))))))))))))</f>
        <v>0</v>
      </c>
      <c r="J65" s="262">
        <f>+IF(AND('Tool interface'!$C$19=5,'Tool interface'!$C$18=1),'CBA - BIM level 2'!S64,IF(AND('Tool interface'!$C$19=5,'Tool interface'!$C$18=2),'CBA - BIM level 2'!R64,IF(AND('Tool interface'!$C$19=5,'Tool interface'!$C$18&gt;=3),J64,IF(AND('Tool interface'!$C$19=4,'Tool interface'!$C$18=1),'CBA - BIM level 2'!T64,IF(AND('Tool interface'!$C$19=4,'Tool interface'!$C$18=2),'CBA - BIM level 2'!S64,IF(AND('Tool interface'!$C$19=4,'Tool interface'!$C$18=3),'CBA - BIM level 2'!R64,IF(AND('Tool interface'!$C$19=4,'Tool interface'!$C$18&gt;=4),K64,IF(AND('Tool interface'!$C$19=3,'Tool interface'!$C$18=1),'CBA - BIM level 2'!U64,IF(AND('Tool interface'!$C$19=3,'Tool interface'!$C$18=2),'CBA - BIM level 2'!T64,IF(AND('Tool interface'!$C$19=3,'Tool interface'!$C$18=3),'CBA - BIM level 2'!S64,IF(AND('Tool interface'!$C$19=3,'Tool interface'!$C$18=4),'CBA - BIM level 2'!R64,IF(AND('Tool interface'!$C$19=3,'Tool interface'!$C$18&gt;=5),L64,IF(AND('Tool interface'!$C$19=2,'Tool interface'!$C$18=1),'CBA - BIM level 2'!V64,IF(AND('Tool interface'!$C$19=2,'Tool interface'!$C$18=2),'CBA - BIM level 2'!U64,IF(AND('Tool interface'!$C$19=2,'Tool interface'!$C$18=3),'CBA - BIM level 2'!T64,IF(AND('Tool interface'!$C$19=2,'Tool interface'!$C$18=4),'CBA - BIM level 2'!S64,IF(AND('Tool interface'!$C$19=2,'Tool interface'!$C$18=5),'CBA - BIM level 2'!R64,IF(AND('Tool interface'!$C$19=2,'Tool interface'!$C$18&gt;=6),M64,IF(AND('Tool interface'!$C$19=1,'Tool interface'!$C$18=1),'CBA - BIM level 2'!W64,IF(AND('Tool interface'!$C$19=1,'Tool interface'!$C$18=2),'CBA - BIM level 2'!V64,IF(AND('Tool interface'!$C$19=1,'Tool interface'!$C$18=3),'CBA - BIM level 2'!U64,IF(AND('Tool interface'!$C$19=1,'Tool interface'!$C$18=4),'CBA - BIM level 2'!T64,IF(AND('Tool interface'!$C$19=1,'Tool interface'!$C$18=5),'CBA - BIM level 2'!S64,IF(AND('Tool interface'!$C$19=1,'Tool interface'!$C$18=6),R64,IF(AND('Tool interface'!$C$19=1,'Tool interface'!$C$18&gt;=7),N64,)))))))))))))))))))))))))</f>
        <v>0</v>
      </c>
      <c r="K65" s="262">
        <f>+IF(AND('Tool interface'!$C$19=5,'Tool interface'!$C$18=1),'CBA - BIM level 2'!T64,IF(AND('Tool interface'!$C$19=5,'Tool interface'!$C$18=2),'CBA - BIM level 2'!S64,IF(AND('Tool interface'!$C$19=5,'Tool interface'!$C$18=3),R64,IF(AND('Tool interface'!$C$19=5,'Tool interface'!$C$18&gt;=4),K64,IF(AND('Tool interface'!$C$19=4,'Tool interface'!$C$18=1),'CBA - BIM level 2'!U64,IF(AND('Tool interface'!$C$19=4,'Tool interface'!$C$18=2),'CBA - BIM level 2'!T64,IF(AND('Tool interface'!$C$19=4,'Tool interface'!$C$18=3),'CBA - BIM level 2'!S64,IF(AND('Tool interface'!$C$19=4,'Tool interface'!$C$18=4),R64,IF(AND('Tool interface'!$C$19=4,'Tool interface'!$C$18&gt;=5),L$64,IF(AND('Tool interface'!$C$19=3,'Tool interface'!$C$18=1),'CBA - BIM level 2'!V64,IF(AND('Tool interface'!$C$19=3,'Tool interface'!$C$18=2),'CBA - BIM level 2'!U64,IF(AND('Tool interface'!$C$19=3,'Tool interface'!$C$18=3),'CBA - BIM level 2'!T64,IF(AND('Tool interface'!$C$19=3,'Tool interface'!$C$18=4),'CBA - BIM level 2'!S64,IF(AND('Tool interface'!$C$19=3,'Tool interface'!$C$18=5),R64,IF(AND('Tool interface'!$C$19=3,'Tool interface'!$C$18&gt;=6),M64,IF(AND('Tool interface'!$C$19=2,'Tool interface'!$C$18=1),'CBA - BIM level 2'!W64,IF(AND('Tool interface'!$C$19=2,'Tool interface'!$C$18=2),'CBA - BIM level 2'!V64,IF(AND('Tool interface'!$C$19=2,'Tool interface'!$C$18=3),'CBA - BIM level 2'!U64,IF(AND('Tool interface'!$C$19=2,'Tool interface'!$C$18=4),'CBA - BIM level 2'!T64,IF(AND('Tool interface'!$C$19=2,'Tool interface'!$C$18=5),'CBA - BIM level 2'!S64,IF(AND('Tool interface'!$C$19=2,'Tool interface'!$C$18=6),R64,IF(AND('Tool interface'!$C$19=2,'Tool interface'!$C$18&gt;=7),N64,IF(AND('Tool interface'!$C$19=1,'Tool interface'!$C$18=1),'CBA - BIM level 2'!X64,IF(AND('Tool interface'!$C$19=1,'Tool interface'!$C$18=2),'CBA - BIM level 2'!W64,IF(AND('Tool interface'!$C$19=1,'Tool interface'!$C$18=3),'CBA - BIM level 2'!V64,IF(AND('Tool interface'!$C$19=1,'Tool interface'!$C$18=4),'CBA - BIM level 2'!U64,IF(AND('Tool interface'!$C$19=1,'Tool interface'!$C$18=5),'CBA - BIM level 2'!T64,IF(AND('Tool interface'!$C$19=1,'Tool interface'!$C$18=6),S64,IF(AND('Tool interface'!$C$19=1,'Tool interface'!$C$18=7),R64,IF(AND('Tool interface'!$C$19=1,'Tool interface'!$C$18&gt;=8),O64,))))))))))))))))))))))))))))))</f>
        <v>0</v>
      </c>
      <c r="L65" s="262">
        <f>+IF(AND('Tool interface'!$C$19=5,'Tool interface'!$C$18=1),'CBA - BIM level 2'!U64,IF(AND('Tool interface'!$C$19=5,'Tool interface'!$C$18=2),'CBA - BIM level 2'!T64,IF(AND('Tool interface'!$C$19=5,'Tool interface'!$C$18=3),S64,IF(AND('Tool interface'!$C$19=5,'Tool interface'!$C$18=4),R64,IF(AND('Tool interface'!$C$19=5,'Tool interface'!$C$18&gt;=5),L64,IF(AND('Tool interface'!$C$19=4,'Tool interface'!$C$18=1),'CBA - BIM level 2'!V64,IF(AND('Tool interface'!$C$19=4,'Tool interface'!$C$18=2),'CBA - BIM level 2'!U64,IF(AND('Tool interface'!$C$19=4,'Tool interface'!$C$18=3),'CBA - BIM level 2'!T64,IF(AND('Tool interface'!$C$19=4,'Tool interface'!$C$18=4),S64,IF(AND('Tool interface'!$C$19=4,'Tool interface'!$C$18=5),R64,IF(AND('Tool interface'!$C$19=4,'Tool interface'!$C$18&gt;=6),M64,IF(AND('Tool interface'!$C$19=3,'Tool interface'!$C$18=1),'CBA - BIM level 2'!W64,IF(AND('Tool interface'!$C$19=3,'Tool interface'!$C$18=2),'CBA - BIM level 2'!V64,IF(AND('Tool interface'!$C$19=3,'Tool interface'!$C$18=3),'CBA - BIM level 2'!U64,IF(AND('Tool interface'!$C$19=3,'Tool interface'!$C$18=4),'CBA - BIM level 2'!T64,IF(AND('Tool interface'!$C$19=3,'Tool interface'!$C$18=5),S64,IF(AND('Tool interface'!$C$19=3,'Tool interface'!$C$18=6),R64,IF(AND('Tool interface'!$C$19=3,'Tool interface'!$C$18&gt;=7),N64,IF(AND('Tool interface'!$C$19=2,'Tool interface'!$C$18=1),'CBA - BIM level 2'!X64,IF(AND('Tool interface'!$C$19=2,'Tool interface'!$C$18=2),'CBA - BIM level 2'!W64,IF(AND('Tool interface'!$C$19=2,'Tool interface'!$C$18=3),'CBA - BIM level 2'!V64,IF(AND('Tool interface'!$C$19=2,'Tool interface'!$C$18=4),'CBA - BIM level 2'!U64,IF(AND('Tool interface'!$C$19=2,'Tool interface'!$C$18=5),'CBA - BIM level 2'!T64,IF(AND('Tool interface'!$C$19=2,'Tool interface'!$C$18=6),S64,IF(AND('Tool interface'!$C$19=2,'Tool interface'!$C$18=7),R64,IF(AND('Tool interface'!$C$19=2,'Tool interface'!$C$18&gt;=8),O64,IF(AND('Tool interface'!$C$19=1,'Tool interface'!$C$18=1),'CBA - BIM level 2'!Y64,IF(AND('Tool interface'!$C$19=1,'Tool interface'!$C$18=2),'CBA - BIM level 2'!X64,IF(AND('Tool interface'!$C$19=1,'Tool interface'!$C$18=3),'CBA - BIM level 2'!W64,IF(AND('Tool interface'!$C$19=1,'Tool interface'!$C$18=4),'CBA - BIM level 2'!V64,IF(AND('Tool interface'!$C$19=1,'Tool interface'!$C$18=5),'CBA - BIM level 2'!U64,IF(AND('Tool interface'!$C$19=1,'Tool interface'!$C$18=6),T64,IF(AND('Tool interface'!$C$19=1,'Tool interface'!$C$18=7),S64,IF(AND('Tool interface'!$C$19=1,'Tool interface'!$C$18=8),R64,IF(AND('Tool interface'!$C$19=1,'Tool interface'!$C$18&gt;=9),P64,)))))))))))))))))))))))))))))))))))</f>
        <v>0</v>
      </c>
      <c r="M65" s="262">
        <f>+IF(AND('Tool interface'!$C$19=5,'Tool interface'!$C$18=1),'CBA - BIM level 2'!V64,IF(AND('Tool interface'!$C$19=5,'Tool interface'!$C$18=2),'CBA - BIM level 2'!U64,IF(AND('Tool interface'!$C$19=5,'Tool interface'!$C$18=3),T64,IF(AND('Tool interface'!$C$19=5,'Tool interface'!$C$18=4),S64,IF(AND('Tool interface'!$C$19=5,'Tool interface'!$C$18=5),R64,IF(AND('Tool interface'!$C$19=5,'Tool interface'!$C$18&gt;=6),M64,IF(AND('Tool interface'!$C$19=4,'Tool interface'!$C$18=1),'CBA - BIM level 2'!W64,IF(AND('Tool interface'!$C$19=4,'Tool interface'!$C$18=2),'CBA - BIM level 2'!V64,IF(AND('Tool interface'!$C$19=4,'Tool interface'!$C$18=3),'CBA - BIM level 2'!U64,IF(AND('Tool interface'!$C$19=4,'Tool interface'!$C$18=4),T64,IF(AND('Tool interface'!$C$19=4,'Tool interface'!$C$18=5),S64,IF(AND('Tool interface'!$C$19=4,'Tool interface'!$C$18=6),R64,IF(AND('Tool interface'!$C$19=4,'Tool interface'!$C$18&gt;=7),N64,IF(AND('Tool interface'!$C$19=3,'Tool interface'!$C$18=1),'CBA - BIM level 2'!X64,IF(AND('Tool interface'!$C$19=3,'Tool interface'!$C$18=2),'CBA - BIM level 2'!W64,IF(AND('Tool interface'!$C$19=3,'Tool interface'!$C$18=3),'CBA - BIM level 2'!V64,IF(AND('Tool interface'!$C$19=3,'Tool interface'!$C$18=4),'CBA - BIM level 2'!U64,IF(AND('Tool interface'!$C$19=3,'Tool interface'!$C$18=5),T64,IF(AND('Tool interface'!$C$19=3,'Tool interface'!$C$18=6),S64,IF(AND('Tool interface'!$C$19=3,'Tool interface'!$C$18=7),R64,IF(AND('Tool interface'!$C$19=3,'Tool interface'!$C$18&gt;=8),O64,IF(AND('Tool interface'!$C$19=2,'Tool interface'!$C$18=1),'CBA - BIM level 2'!Y64,IF(AND('Tool interface'!$C$19=2,'Tool interface'!$C$18=2),'CBA - BIM level 2'!X64,IF(AND('Tool interface'!$C$19=2,'Tool interface'!$C$18=3),'CBA - BIM level 2'!W64,IF(AND('Tool interface'!$C$19=2,'Tool interface'!$C$18=4),'CBA - BIM level 2'!V64,IF(AND('Tool interface'!$C$19=2,'Tool interface'!$C$18=5),'CBA - BIM level 2'!U64,IF(AND('Tool interface'!$C$19=2,'Tool interface'!$C$18=6),T64,IF(AND('Tool interface'!$C$19=2,'Tool interface'!$C$18=7),S64,IF(AND('Tool interface'!$C$19=2,'Tool interface'!$C$18=8),R64,IF(AND('Tool interface'!$C$19=2,'Tool interface'!$C$18&gt;=9),P64,IF(AND('Tool interface'!$C$19=1,'Tool interface'!$C$18=1),'CBA - BIM level 2'!Z64,IF(AND('Tool interface'!$C$19=1,'Tool interface'!$C$18=2),'CBA - BIM level 2'!Y64,IF(AND('Tool interface'!$C$19=1,'Tool interface'!$C$18=3),'CBA - BIM level 2'!X64,IF(AND('Tool interface'!$C$19=1,'Tool interface'!$C$18=4),'CBA - BIM level 2'!W64,IF(AND('Tool interface'!$C$19=1,'Tool interface'!$C$18=5),'CBA - BIM level 2'!V64,IF(AND('Tool interface'!$C$19=1,'Tool interface'!$C$18=6),U64,IF(AND('Tool interface'!$C$19=1,'Tool interface'!$C$18=7),T64,IF(AND('Tool interface'!$C$19=1,'Tool interface'!$C$18=8),S64,IF(AND('Tool interface'!$C$19=1,'Tool interface'!$C$18=9),R64,IF(AND('Tool interface'!$C$19=1,'Tool interface'!$C$18&gt;=10),Q64,))))))))))))))))))))))))))))))))))))))))</f>
        <v>0</v>
      </c>
      <c r="N65" s="262">
        <f>+IF(AND('Tool interface'!$C$19=5,'Tool interface'!$C$18=1),'CBA - BIM level 2'!W64,IF(AND('Tool interface'!$C$19=5,'Tool interface'!$C$18=2),'CBA - BIM level 2'!V64,IF(AND('Tool interface'!$C$19=5,'Tool interface'!$C$18=3),U64,IF(AND('Tool interface'!$C$19=5,'Tool interface'!$C$18=4),T64,IF(AND('Tool interface'!$C$19=5,'Tool interface'!$C$18=5),S64,IF(AND('Tool interface'!$C$19=5,'Tool interface'!$C$18=6),R64,IF(AND('Tool interface'!$C$19=5,'Tool interface'!$C$18&gt;=7),N64,IF(AND('Tool interface'!$C$19=4,'Tool interface'!$C$18=1),'CBA - BIM level 2'!X64,IF(AND('Tool interface'!$C$19=4,'Tool interface'!$C$18=2),'CBA - BIM level 2'!W64,IF(AND('Tool interface'!$C$19=4,'Tool interface'!$C$18=3),'CBA - BIM level 2'!V64,IF(AND('Tool interface'!$C$19=4,'Tool interface'!$C$18=4),U64,IF(AND('Tool interface'!$C$19=4,'Tool interface'!$C$18=5),T64,IF(AND('Tool interface'!$C$19=4,'Tool interface'!$C$18=6),S64,IF(AND('Tool interface'!$C$19=4,'Tool interface'!$C$18=7),R64,IF(AND('Tool interface'!$C$19=4,'Tool interface'!$C$18&gt;=8),O64,IF(AND('Tool interface'!$C$19=3,'Tool interface'!$C$18=1),'CBA - BIM level 2'!Y64,IF(AND('Tool interface'!$C$19=3,'Tool interface'!$C$18=2),'CBA - BIM level 2'!X64,IF(AND('Tool interface'!$C$19=3,'Tool interface'!$C$18=3),'CBA - BIM level 2'!W64,IF(AND('Tool interface'!$C$19=3,'Tool interface'!$C$18=4),'CBA - BIM level 2'!V64,IF(AND('Tool interface'!$C$19=3,'Tool interface'!$C$18=5),U64,IF(AND('Tool interface'!$C$19=3,'Tool interface'!$C$18=6),T64,IF(AND('Tool interface'!$C$19=3,'Tool interface'!$C$18=7),S64,IF(AND('Tool interface'!$C$19=3,'Tool interface'!$C$18=8),R64,IF(AND('Tool interface'!$C$19=3,'Tool interface'!$C$18&gt;=9),P64,IF(AND('Tool interface'!$C$19=2,'Tool interface'!$C$18=1),'CBA - BIM level 2'!Z64,IF(AND('Tool interface'!$C$19=2,'Tool interface'!$C$18=2),'CBA - BIM level 2'!Y64,IF(AND('Tool interface'!$C$19=2,'Tool interface'!$C$18=3),'CBA - BIM level 2'!X64,IF(AND('Tool interface'!$C$19=2,'Tool interface'!$C$18=4),'CBA - BIM level 2'!W64,IF(AND('Tool interface'!$C$19=2,'Tool interface'!$C$18=5),'CBA - BIM level 2'!V64,IF(AND('Tool interface'!$C$19=2,'Tool interface'!$C$18=6),U64,IF(AND('Tool interface'!$C$19=2,'Tool interface'!$C$18=7),T64,IF(AND('Tool interface'!$C$19=2,'Tool interface'!$C$18=8),S64,IF(AND('Tool interface'!$C$19=2,'Tool interface'!$C$18=9),R64,IF(AND('Tool interface'!$C$19=2,'Tool interface'!$C$18&gt;=10),Q64,IF(AND('Tool interface'!$C$19=1,'Tool interface'!$C$18=1),'CBA - BIM level 2'!AA64,IF(AND('Tool interface'!$C$19=1,'Tool interface'!$C$18=2),'CBA - BIM level 2'!Z64,IF(AND('Tool interface'!$C$19=1,'Tool interface'!$C$18=3),'CBA - BIM level 2'!Y64,IF(AND('Tool interface'!$C$19=1,'Tool interface'!$C$18=4),'CBA - BIM level 2'!X64,IF(AND('Tool interface'!$C$19=1,'Tool interface'!$C$18=5),'CBA - BIM level 2'!W64,IF(AND('Tool interface'!$C$19=1,'Tool interface'!$C$18=6),V64,IF(AND('Tool interface'!$C$19=1,'Tool interface'!$C$18=7),U64,IF(AND('Tool interface'!$C$19=1,'Tool interface'!$C$18=8),T64,IF(AND('Tool interface'!$C$19=1,'Tool interface'!$C$18=9),S64,IF(AND('Tool interface'!$C$19=1,'Tool interface'!$C$18=10),R64,))))))))))))))))))))))))))))))))))))))))))))</f>
        <v>0</v>
      </c>
      <c r="O65" s="262">
        <f>+IF(AND('Tool interface'!$C$19=5,'Tool interface'!$C$18=1),'CBA - BIM level 2'!X64,IF(AND('Tool interface'!$C$19=5,'Tool interface'!$C$18=2),'CBA - BIM level 2'!W64,IF(AND('Tool interface'!$C$19=5,'Tool interface'!$C$18=3),V64,IF(AND('Tool interface'!$C$19=5,'Tool interface'!$C$18=4),U64,IF(AND('Tool interface'!$C$19=5,'Tool interface'!$C$18=5),T64,IF(AND('Tool interface'!$C$19=5,'Tool interface'!$C$18=6),S64,IF(AND('Tool interface'!$C$19=5,'Tool interface'!$C$18=7),R64,IF(AND('Tool interface'!$C$19=5,'Tool interface'!$C$18&gt;=8),O64,IF(AND('Tool interface'!$C$19=4,'Tool interface'!$C$18=1),'CBA - BIM level 2'!Y64,IF(AND('Tool interface'!$C$19=4,'Tool interface'!$C$18=2),'CBA - BIM level 2'!X64,IF(AND('Tool interface'!$C$19=4,'Tool interface'!$C$18=3),'CBA - BIM level 2'!W64,IF(AND('Tool interface'!$C$19=4,'Tool interface'!$C$18=4),V64,IF(AND('Tool interface'!$C$19=4,'Tool interface'!$C$18=5),U64,IF(AND('Tool interface'!$C$19=4,'Tool interface'!$C$18=6),T64,IF(AND('Tool interface'!$C$19=4,'Tool interface'!$C$18=7),S64,IF(AND('Tool interface'!$C$19=4,'Tool interface'!$C$18=8),R64,IF(AND('Tool interface'!$C$19=4,'Tool interface'!$C$18&gt;=9),P64,IF(AND('Tool interface'!$C$19=3,'Tool interface'!$C$18=1),'CBA - BIM level 2'!Z64,IF(AND('Tool interface'!$C$19=3,'Tool interface'!$C$18=2),'CBA - BIM level 2'!Y64,IF(AND('Tool interface'!$C$19=3,'Tool interface'!$C$18=3),'CBA - BIM level 2'!X64,IF(AND('Tool interface'!$C$19=3,'Tool interface'!$C$18=4),'CBA - BIM level 2'!W64,IF(AND('Tool interface'!$C$19=3,'Tool interface'!$C$18=5),V64,IF(AND('Tool interface'!$C$19=3,'Tool interface'!$C$18=6),U64,IF(AND('Tool interface'!$C$19=3,'Tool interface'!$C$18=7),T64,IF(AND('Tool interface'!$C$19=3,'Tool interface'!$C$18=8),S64,IF(AND('Tool interface'!$C$19=3,'Tool interface'!$C$18=9),R64,IF(AND('Tool interface'!$C$19=3,'Tool interface'!$C$18=10),Q64,IF(AND('Tool interface'!$C$19=2,'Tool interface'!$C$18=1),'CBA - BIM level 2'!AA64,IF(AND('Tool interface'!$C$19=2,'Tool interface'!$C$18=2),'CBA - BIM level 2'!Z64,IF(AND('Tool interface'!$C$19=2,'Tool interface'!$C$18=3),'CBA - BIM level 2'!Y64,IF(AND('Tool interface'!$C$19=2,'Tool interface'!$C$18=4),'CBA - BIM level 2'!X64,IF(AND('Tool interface'!$C$19=2,'Tool interface'!$C$18=5),'CBA - BIM level 2'!W64,IF(AND('Tool interface'!$C$19=2,'Tool interface'!$C$18=6),V64,IF(AND('Tool interface'!$C$19=2,'Tool interface'!$C$18=7),U64,IF(AND('Tool interface'!$C$19=2,'Tool interface'!$C$18=8),T64,IF(AND('Tool interface'!$C$19=2,'Tool interface'!$C$18=9),S64,IF(AND('Tool interface'!$C$19=2,'Tool interface'!$C$18=10),R64,IF(AND('Tool interface'!$C$19=1,'Tool interface'!$C$18=1),'CBA - BIM level 2'!AB64,IF(AND('Tool interface'!$C$19=1,'Tool interface'!$C$18=2),'CBA - BIM level 2'!AA64,IF(AND('Tool interface'!$C$19=1,'Tool interface'!$C$18=3),'CBA - BIM level 2'!Z64,IF(AND('Tool interface'!$C$19=1,'Tool interface'!$C$18=4),'CBA - BIM level 2'!Y64,IF(AND('Tool interface'!$C$19=1,'Tool interface'!$C$18=5),'CBA - BIM level 2'!X64,IF(AND('Tool interface'!$C$19=1,'Tool interface'!$C$18=6),W64,IF(AND('Tool interface'!$C$19=1,'Tool interface'!$C$18=7),V64,IF(AND('Tool interface'!$C$19=1,'Tool interface'!$C$18=8),U64,IF(AND('Tool interface'!$C$19=1,'Tool interface'!$C$18=9),T64,IF(AND('Tool interface'!$C$19=1,'Tool interface'!$C$18=10),S64,)))))))))))))))))))))))))))))))))))))))))))))))</f>
        <v>0</v>
      </c>
      <c r="P65" s="262">
        <f>+IF(AND('Tool interface'!$C$19=5,'Tool interface'!$C$18=1),'CBA - BIM level 2'!Y64,IF(AND('Tool interface'!$C$19=5,'Tool interface'!$C$18=2),'CBA - BIM level 2'!X64,IF(AND('Tool interface'!$C$19=5,'Tool interface'!$C$18=3),W64,IF(AND('Tool interface'!$C$19=5,'Tool interface'!$C$18=4),V64,IF(AND('Tool interface'!$C$19=5,'Tool interface'!$C$18=5),U64,IF(AND('Tool interface'!$C$19=5,'Tool interface'!$C$18=6),T64,IF(AND('Tool interface'!$C$19=5,'Tool interface'!$C$18=7),S64,IF(AND('Tool interface'!$C$19=5,'Tool interface'!$C$18=8),R64,IF(AND('Tool interface'!$C$19=5,'Tool interface'!$C$18&gt;=9),P64,IF(AND('Tool interface'!$C$19=4,'Tool interface'!$C$18=1),'CBA - BIM level 2'!Z64,IF(AND('Tool interface'!$C$19=4,'Tool interface'!$C$18=2),'CBA - BIM level 2'!Y64,IF(AND('Tool interface'!$C$19=4,'Tool interface'!$C$18=3),'CBA - BIM level 2'!X64,IF(AND('Tool interface'!$C$19=4,'Tool interface'!$C$18=4),W64,IF(AND('Tool interface'!$C$19=4,'Tool interface'!$C$18=5),V64,IF(AND('Tool interface'!$C$19=4,'Tool interface'!$C$18=6),U64,IF(AND('Tool interface'!$C$19=4,'Tool interface'!$C$18=7),T64,IF(AND('Tool interface'!$C$19=4,'Tool interface'!$C$18=8),S64,IF(AND('Tool interface'!$C$19=4,'Tool interface'!$C$18=9),R64,IF(AND('Tool interface'!$C$19=4,'Tool interface'!$C$18=10),Q64,IF(AND('Tool interface'!$C$19=3,'Tool interface'!$C$18=1),'CBA - BIM level 2'!AA64,IF(AND('Tool interface'!$C$19=3,'Tool interface'!$C$18=2),'CBA - BIM level 2'!Z64,IF(AND('Tool interface'!$C$19=3,'Tool interface'!$C$18=3),'CBA - BIM level 2'!Y64,IF(AND('Tool interface'!$C$19=3,'Tool interface'!$C$18=4),'CBA - BIM level 2'!X64,IF(AND('Tool interface'!$C$19=3,'Tool interface'!$C$18=5),W64,IF(AND('Tool interface'!$C$19=3,'Tool interface'!$C$18=6),V64,IF(AND('Tool interface'!$C$19=3,'Tool interface'!$C$18=7),U64,IF(AND('Tool interface'!$C$19=3,'Tool interface'!$C$18=8),T64,IF(AND('Tool interface'!$C$19=3,'Tool interface'!$C$18=9),S64,IF(AND('Tool interface'!$C$19=3,'Tool interface'!$C$18=10),R64,IF(AND('Tool interface'!$C$19=2,'Tool interface'!$C$18=1),'CBA - BIM level 2'!AB64,IF(AND('Tool interface'!$C$19=2,'Tool interface'!$C$18=2),'CBA - BIM level 2'!AA64,IF(AND('Tool interface'!$C$19=2,'Tool interface'!$C$18=3),'CBA - BIM level 2'!Z64,IF(AND('Tool interface'!$C$19=2,'Tool interface'!$C$18=4),'CBA - BIM level 2'!Y64,IF(AND('Tool interface'!$C$19=2,'Tool interface'!$C$18=5),'CBA - BIM level 2'!X64,IF(AND('Tool interface'!$C$19=2,'Tool interface'!$C$18=6),W64,IF(AND('Tool interface'!$C$19=2,'Tool interface'!$C$18=7),V64,IF(AND('Tool interface'!$C$19=2,'Tool interface'!$C$18=8),U64,IF(AND('Tool interface'!$C$19=2,'Tool interface'!$C$18=9),T64,IF(AND('Tool interface'!$C$19=2,'Tool interface'!$C$18=10),S64,IF(AND('Tool interface'!$C$19=1,'Tool interface'!$C$18=1),'CBA - BIM level 2'!AC64,IF(AND('Tool interface'!$C$19=1,'Tool interface'!$C$18=2),'CBA - BIM level 2'!AB64,IF(AND('Tool interface'!$C$19=1,'Tool interface'!$C$18=3),'CBA - BIM level 2'!AA64,IF(AND('Tool interface'!$C$19=1,'Tool interface'!$C$18=4),'CBA - BIM level 2'!Z64,IF(AND('Tool interface'!$C$19=1,'Tool interface'!$C$18=5),'CBA - BIM level 2'!Y64,IF(AND('Tool interface'!$C$19=1,'Tool interface'!$C$18=6),X64,IF(AND('Tool interface'!$C$19=1,'Tool interface'!$C$18=7),W64,IF(AND('Tool interface'!$C$19=1,'Tool interface'!$C$18=8),V64,IF(AND('Tool interface'!$C$19=1,'Tool interface'!$C$18=9),U64,IF(AND('Tool interface'!$C$19=1,'Tool interface'!$C$18=10),T64,)))))))))))))))))))))))))))))))))))))))))))))))))</f>
        <v>0</v>
      </c>
      <c r="Q65" s="262">
        <f>+IF(AND('Tool interface'!$C$19=5,'Tool interface'!$C$18=1),'CBA - BIM level 2'!Z64,IF(AND('Tool interface'!$C$19=5,'Tool interface'!$C$18=2),'CBA - BIM level 2'!Y64,IF(AND('Tool interface'!$C$19=5,'Tool interface'!$C$18=3),X64,IF(AND('Tool interface'!$C$19=5,'Tool interface'!$C$18=4),W64,IF(AND('Tool interface'!$C$19=5,'Tool interface'!$C$18=5),V64,IF(AND('Tool interface'!$C$19=5,'Tool interface'!$C$18=6),U64,IF(AND('Tool interface'!$C$19=5,'Tool interface'!$C$18=7),T64,IF(AND('Tool interface'!$C$19=5,'Tool interface'!$C$18=8),S64,IF(AND('Tool interface'!$C$19=5,'Tool interface'!$C$18=9),R64,IF(AND('Tool interface'!$C$19=5,'Tool interface'!$C$18=10),Q64,IF(AND('Tool interface'!$C$19=4,'Tool interface'!$C$18=1),'CBA - BIM level 2'!AA64,IF(AND('Tool interface'!$C$19=4,'Tool interface'!$C$18=2),'CBA - BIM level 2'!Z64,IF(AND('Tool interface'!$C$19=4,'Tool interface'!$C$18=3),'CBA - BIM level 2'!Y64,IF(AND('Tool interface'!$C$19=4,'Tool interface'!$C$18=4),X64,IF(AND('Tool interface'!$C$19=4,'Tool interface'!$C$18=5),W64,IF(AND('Tool interface'!$C$19=4,'Tool interface'!$C$18=6),V64,IF(AND('Tool interface'!$C$19=4,'Tool interface'!$C$18=7),U64,IF(AND('Tool interface'!$C$19=4,'Tool interface'!$C$18=8),T64,IF(AND('Tool interface'!$C$19=4,'Tool interface'!$C$18=9),S64,IF(AND('Tool interface'!$C$19=4,'Tool interface'!$C$18=10),R64,IF(AND('Tool interface'!$C$19=3,'Tool interface'!$C$18=1),'CBA - BIM level 2'!AB64,IF(AND('Tool interface'!$C$19=3,'Tool interface'!$C$18=2),'CBA - BIM level 2'!AA64,IF(AND('Tool interface'!$C$19=3,'Tool interface'!$C$18=3),'CBA - BIM level 2'!Z64,IF(AND('Tool interface'!$C$19=3,'Tool interface'!$C$18=4),'CBA - BIM level 2'!Y64,IF(AND('Tool interface'!$C$19=3,'Tool interface'!$C$18=5),X64,IF(AND('Tool interface'!$C$19=3,'Tool interface'!$C$18=6),W64,IF(AND('Tool interface'!$C$19=3,'Tool interface'!$C$18=7),V64,IF(AND('Tool interface'!$C$19=3,'Tool interface'!$C$18=8),U64,IF(AND('Tool interface'!$C$19=3,'Tool interface'!$C$18=9),T64,IF(AND('Tool interface'!$C$19=3,'Tool interface'!$C$18=10),S64,IF(AND('Tool interface'!$C$19=2,'Tool interface'!$C$18=1),'CBA - BIM level 2'!AC64,IF(AND('Tool interface'!$C$19=2,'Tool interface'!$C$18=2),'CBA - BIM level 2'!AB64,IF(AND('Tool interface'!$C$19=2,'Tool interface'!$C$18=3),'CBA - BIM level 2'!AA64,IF(AND('Tool interface'!$C$19=2,'Tool interface'!$C$18=4),'CBA - BIM level 2'!Z64,IF(AND('Tool interface'!$C$19=2,'Tool interface'!$C$18=5),'CBA - BIM level 2'!Y64,IF(AND('Tool interface'!$C$19=2,'Tool interface'!$C$18=6),X64,IF(AND('Tool interface'!$C$19=2,'Tool interface'!$C$18=7),W64,IF(AND('Tool interface'!$C$19=2,'Tool interface'!$C$18=8),V64,IF(AND('Tool interface'!$C$19=2,'Tool interface'!$C$18=9),U64,IF(AND('Tool interface'!$C$19=2,'Tool interface'!$C$18=10),T64,IF(AND('Tool interface'!$C$19=1,'Tool interface'!$C$18=1),'CBA - BIM level 2'!AD64,IF(AND('Tool interface'!$C$19=1,'Tool interface'!$C$18=2),'CBA - BIM level 2'!AC64,IF(AND('Tool interface'!$C$19=1,'Tool interface'!$C$18=3),'CBA - BIM level 2'!AB64,IF(AND('Tool interface'!$C$19=1,'Tool interface'!$C$18=4),'CBA - BIM level 2'!AA64,IF(AND('Tool interface'!$C$19=1,'Tool interface'!$C$18=5),'CBA - BIM level 2'!Z64,IF(AND('Tool interface'!$C$19=1,'Tool interface'!$C$18=6),Y64,IF(AND('Tool interface'!$C$19=1,'Tool interface'!$C$18=7),X64,IF(AND('Tool interface'!$C$19=1,'Tool interface'!$C$18=8),W64,IF(AND('Tool interface'!$C$19=1,'Tool interface'!$C$18=9),V64,IF(AND('Tool interface'!$C$19=1,'Tool interface'!$C$18=10),U64,))))))))))))))))))))))))))))))))))))))))))))))))))</f>
        <v>0</v>
      </c>
      <c r="R65" s="262">
        <f>+IF(AND('Tool interface'!$C$19=5,'Tool interface'!$C$18=1),'CBA - BIM level 2'!AA64,IF(AND('Tool interface'!$C$19=5,'Tool interface'!$C$18=2),'CBA - BIM level 2'!Z64,IF(AND('Tool interface'!$C$19=5,'Tool interface'!$C$18=3),Y64,IF(AND('Tool interface'!$C$19=5,'Tool interface'!$C$18=4),X64,IF(AND('Tool interface'!$C$19=5,'Tool interface'!$C$18=5),W64,IF(AND('Tool interface'!$C$19=5,'Tool interface'!$C$18=6),V64,IF(AND('Tool interface'!$C$19=5,'Tool interface'!$C$18=7),U64,IF(AND('Tool interface'!$C$19=5,'Tool interface'!$C$18=8),T64,IF(AND('Tool interface'!$C$19=5,'Tool interface'!$C$18=9),S64,IF(AND('Tool interface'!$C$19=5,'Tool interface'!$C$18=10),R64,IF(AND('Tool interface'!$C$19=4,'Tool interface'!$C$18=1),'CBA - BIM level 2'!AB64,IF(AND('Tool interface'!$C$19=4,'Tool interface'!$C$18=2),'CBA - BIM level 2'!AA64,IF(AND('Tool interface'!$C$19=4,'Tool interface'!$C$18=3),'CBA - BIM level 2'!Z64,IF(AND('Tool interface'!$C$19=4,'Tool interface'!$C$18=4),Y64,IF(AND('Tool interface'!$C$19=4,'Tool interface'!$C$18=5),X64,IF(AND('Tool interface'!$C$19=4,'Tool interface'!$C$18=6),W64,IF(AND('Tool interface'!$C$19=4,'Tool interface'!$C$18=7),V64,IF(AND('Tool interface'!$C$19=4,'Tool interface'!$C$18=8),U64,IF(AND('Tool interface'!$C$19=4,'Tool interface'!$C$18=9),T64,IF(AND('Tool interface'!$C$19=4,'Tool interface'!$C$18=10),S64,IF(AND('Tool interface'!$C$19=3,'Tool interface'!$C$18=1),'CBA - BIM level 2'!AC64,IF(AND('Tool interface'!$C$19=3,'Tool interface'!$C$18=2),'CBA - BIM level 2'!AB64,IF(AND('Tool interface'!$C$19=3,'Tool interface'!$C$18=3),'CBA - BIM level 2'!AA64,IF(AND('Tool interface'!$C$19=3,'Tool interface'!$C$18=4),'CBA - BIM level 2'!Z64,IF(AND('Tool interface'!$C$19=3,'Tool interface'!$C$18=5),Y64,IF(AND('Tool interface'!$C$19=3,'Tool interface'!$C$18=6),X64,IF(AND('Tool interface'!$C$19=3,'Tool interface'!$C$18=7),W64,IF(AND('Tool interface'!$C$19=3,'Tool interface'!$C$18=8),V64,IF(AND('Tool interface'!$C$19=3,'Tool interface'!$C$18=9),U64,IF(AND('Tool interface'!$C$19=3,'Tool interface'!$C$18=10),T64,IF(AND('Tool interface'!$C$19=2,'Tool interface'!$C$18=1),'CBA - BIM level 2'!AD64,IF(AND('Tool interface'!$C$19=2,'Tool interface'!$C$18=2),'CBA - BIM level 2'!AC64,IF(AND('Tool interface'!$C$19=2,'Tool interface'!$C$18=3),'CBA - BIM level 2'!AB64,IF(AND('Tool interface'!$C$19=2,'Tool interface'!$C$18=4),'CBA - BIM level 2'!AA64,IF(AND('Tool interface'!$C$19=2,'Tool interface'!$C$18=5),'CBA - BIM level 2'!Z64,IF(AND('Tool interface'!$C$19=2,'Tool interface'!$C$18=6),Y64,IF(AND('Tool interface'!$C$19=2,'Tool interface'!$C$18=7),X64,IF(AND('Tool interface'!$C$19=2,'Tool interface'!$C$18=8),W64,IF(AND('Tool interface'!$C$19=2,'Tool interface'!$C$18=9),V64,IF(AND('Tool interface'!$C$19=2,'Tool interface'!$C$18=10),U64,IF(AND('Tool interface'!$C$19=1,'Tool interface'!$C$18=1),'CBA - BIM level 2'!AE64,IF(AND('Tool interface'!$C$19=1,'Tool interface'!$C$18=2),'CBA - BIM level 2'!AD64,IF(AND('Tool interface'!$C$19=1,'Tool interface'!$C$18=3),'CBA - BIM level 2'!AC64,IF(AND('Tool interface'!$C$19=1,'Tool interface'!$C$18=4),'CBA - BIM level 2'!AB64,IF(AND('Tool interface'!$C$19=1,'Tool interface'!$C$18=5),'CBA - BIM level 2'!AA64,IF(AND('Tool interface'!$C$19=1,'Tool interface'!$C$18=6),Z64,IF(AND('Tool interface'!$C$19=1,'Tool interface'!$C$18=7),Y64,IF(AND('Tool interface'!$C$19=1,'Tool interface'!$C$18=8),X64,IF(AND('Tool interface'!$C$19=1,'Tool interface'!$C$18=9),W64,IF(AND('Tool interface'!$C$19=1,'Tool interface'!$C$18=10),V64,))))))))))))))))))))))))))))))))))))))))))))))))))</f>
        <v>0</v>
      </c>
      <c r="S65" s="262">
        <f>+IF(AND('Tool interface'!$C$19=5,'Tool interface'!$C$18=1),'CBA - BIM level 2'!AB64,IF(AND('Tool interface'!$C$19=5,'Tool interface'!$C$18=2),'CBA - BIM level 2'!AA64,IF(AND('Tool interface'!$C$19=5,'Tool interface'!$C$18=3),Z64,IF(AND('Tool interface'!$C$19=5,'Tool interface'!$C$18=4),Y64,IF(AND('Tool interface'!$C$19=5,'Tool interface'!$C$18=5),X64,IF(AND('Tool interface'!$C$19=5,'Tool interface'!$C$18=6),W64,IF(AND('Tool interface'!$C$19=5,'Tool interface'!$C$18=7),V64,IF(AND('Tool interface'!$C$19=5,'Tool interface'!$C$18=8),U64,IF(AND('Tool interface'!$C$19=5,'Tool interface'!$C$18=9),T64,IF(AND('Tool interface'!$C$19=5,'Tool interface'!$C$18=10),S64,IF(AND('Tool interface'!$C$19=4,'Tool interface'!$C$18=1),'CBA - BIM level 2'!AC64,IF(AND('Tool interface'!$C$19=4,'Tool interface'!$C$18=2),'CBA - BIM level 2'!AB64,IF(AND('Tool interface'!$C$19=4,'Tool interface'!$C$18=3),'CBA - BIM level 2'!AA64,IF(AND('Tool interface'!$C$19=4,'Tool interface'!$C$18=4),Z64,IF(AND('Tool interface'!$C$19=4,'Tool interface'!$C$18=5),Y64,IF(AND('Tool interface'!$C$19=4,'Tool interface'!$C$18=6),X64,IF(AND('Tool interface'!$C$19=4,'Tool interface'!$C$18=7),W64,IF(AND('Tool interface'!$C$19=4,'Tool interface'!$C$18=8),V64,IF(AND('Tool interface'!$C$19=4,'Tool interface'!$C$18=9),U64,IF(AND('Tool interface'!$C$19=4,'Tool interface'!$C$18=10),T64,IF(AND('Tool interface'!$C$19=3,'Tool interface'!$C$18=1),'CBA - BIM level 2'!AD64,IF(AND('Tool interface'!$C$19=3,'Tool interface'!$C$18=2),'CBA - BIM level 2'!AC64,IF(AND('Tool interface'!$C$19=3,'Tool interface'!$C$18=3),'CBA - BIM level 2'!AB64,IF(AND('Tool interface'!$C$19=3,'Tool interface'!$C$18=4),'CBA - BIM level 2'!AA64,IF(AND('Tool interface'!$C$19=3,'Tool interface'!$C$18=5),Z64,IF(AND('Tool interface'!$C$19=3,'Tool interface'!$C$18=6),Y64,IF(AND('Tool interface'!$C$19=3,'Tool interface'!$C$18=7),X64,IF(AND('Tool interface'!$C$19=3,'Tool interface'!$C$18=8),W64,IF(AND('Tool interface'!$C$19=3,'Tool interface'!$C$18=9),V64,IF(AND('Tool interface'!$C$19=3,'Tool interface'!$C$18=10),U64,IF(AND('Tool interface'!$C$19=2,'Tool interface'!$C$18=1),'CBA - BIM level 2'!AE64,IF(AND('Tool interface'!$C$19=2,'Tool interface'!$C$18=2),'CBA - BIM level 2'!AD64,IF(AND('Tool interface'!$C$19=2,'Tool interface'!$C$18=3),'CBA - BIM level 2'!AC64,IF(AND('Tool interface'!$C$19=2,'Tool interface'!$C$18=4),'CBA - BIM level 2'!AB64,IF(AND('Tool interface'!$C$19=2,'Tool interface'!$C$18=5),'CBA - BIM level 2'!AA64,IF(AND('Tool interface'!$C$19=2,'Tool interface'!$C$18=6),Z64,IF(AND('Tool interface'!$C$19=2,'Tool interface'!$C$18=7),Y64,IF(AND('Tool interface'!$C$19=2,'Tool interface'!$C$18=8),X64,IF(AND('Tool interface'!$C$19=2,'Tool interface'!$C$18=9),W64,IF(AND('Tool interface'!$C$19=2,'Tool interface'!$C$18=10),V64,IF(AND('Tool interface'!$C$19=1,'Tool interface'!$C$18=1),'CBA - BIM level 2'!AF64,IF(AND('Tool interface'!$C$19=1,'Tool interface'!$C$18=2),'CBA - BIM level 2'!AE64,IF(AND('Tool interface'!$C$19=1,'Tool interface'!$C$18=3),'CBA - BIM level 2'!AD64,IF(AND('Tool interface'!$C$19=1,'Tool interface'!$C$18=4),'CBA - BIM level 2'!AC64,IF(AND('Tool interface'!$C$19=1,'Tool interface'!$C$18=5),'CBA - BIM level 2'!AB64,IF(AND('Tool interface'!$C$19=1,'Tool interface'!$C$18=6),AA64,IF(AND('Tool interface'!$C$19=1,'Tool interface'!$C$18=7),Z64,IF(AND('Tool interface'!$C$19=1,'Tool interface'!$C$18=8),Y64,IF(AND('Tool interface'!$C$19=1,'Tool interface'!$C$18=9),X64,IF(AND('Tool interface'!$C$19=1,'Tool interface'!$C$18=10),W64,))))))))))))))))))))))))))))))))))))))))))))))))))</f>
        <v>0</v>
      </c>
      <c r="T65" s="262">
        <f>+IF(AND('Tool interface'!$C$19=5,'Tool interface'!$C$18=1),'CBA - BIM level 2'!AC64,IF(AND('Tool interface'!$C$19=5,'Tool interface'!$C$18=2),'CBA - BIM level 2'!AB64,IF(AND('Tool interface'!$C$19=5,'Tool interface'!$C$18=3),AA64,IF(AND('Tool interface'!$C$19=5,'Tool interface'!$C$18=4),Z64,IF(AND('Tool interface'!$C$19=5,'Tool interface'!$C$18=5),Y64,IF(AND('Tool interface'!$C$19=5,'Tool interface'!$C$18=6),X64,IF(AND('Tool interface'!$C$19=5,'Tool interface'!$C$18=7),W64,IF(AND('Tool interface'!$C$19=5,'Tool interface'!$C$18=8),V64,IF(AND('Tool interface'!$C$19=5,'Tool interface'!$C$18=9),U64,IF(AND('Tool interface'!$C$19=5,'Tool interface'!$C$18=10),T64,IF(AND('Tool interface'!$C$19=4,'Tool interface'!$C$18=1),'CBA - BIM level 2'!AD64,IF(AND('Tool interface'!$C$19=4,'Tool interface'!$C$18=2),'CBA - BIM level 2'!AC64,IF(AND('Tool interface'!$C$19=4,'Tool interface'!$C$18=3),'CBA - BIM level 2'!AB64,IF(AND('Tool interface'!$C$19=4,'Tool interface'!$C$18=4),AA64,IF(AND('Tool interface'!$C$19=4,'Tool interface'!$C$18=5),Z64,IF(AND('Tool interface'!$C$19=4,'Tool interface'!$C$18=6),Y64,IF(AND('Tool interface'!$C$19=4,'Tool interface'!$C$18=7),X64,IF(AND('Tool interface'!$C$19=4,'Tool interface'!$C$18=8),W64,IF(AND('Tool interface'!$C$19=4,'Tool interface'!$C$18=9),V64,IF(AND('Tool interface'!$C$19=4,'Tool interface'!$C$18=10),U64,IF(AND('Tool interface'!$C$19=3,'Tool interface'!$C$18=1),'CBA - BIM level 2'!AE64,IF(AND('Tool interface'!$C$19=3,'Tool interface'!$C$18=2),'CBA - BIM level 2'!AD64,IF(AND('Tool interface'!$C$19=3,'Tool interface'!$C$18=3),'CBA - BIM level 2'!AC64,IF(AND('Tool interface'!$C$19=3,'Tool interface'!$C$18=4),'CBA - BIM level 2'!AB64,IF(AND('Tool interface'!$C$19=3,'Tool interface'!$C$18=5),AA64,IF(AND('Tool interface'!$C$19=3,'Tool interface'!$C$18=6),Z64,IF(AND('Tool interface'!$C$19=3,'Tool interface'!$C$18=7),Y64,IF(AND('Tool interface'!$C$19=3,'Tool interface'!$C$18=8),X64,IF(AND('Tool interface'!$C$19=3,'Tool interface'!$C$18=9),W64,IF(AND('Tool interface'!$C$19=3,'Tool interface'!$C$18=10),V64,IF(AND('Tool interface'!$C$19=2,'Tool interface'!$C$18=1),'CBA - BIM level 2'!AF64,IF(AND('Tool interface'!$C$19=2,'Tool interface'!$C$18=2),'CBA - BIM level 2'!AE64,IF(AND('Tool interface'!$C$19=2,'Tool interface'!$C$18=3),'CBA - BIM level 2'!AD64,IF(AND('Tool interface'!$C$19=2,'Tool interface'!$C$18=4),'CBA - BIM level 2'!AC64,IF(AND('Tool interface'!$C$19=2,'Tool interface'!$C$18=5),'CBA - BIM level 2'!AB64,IF(AND('Tool interface'!$C$19=2,'Tool interface'!$C$18=6),AA64,IF(AND('Tool interface'!$C$19=2,'Tool interface'!$C$18=7),Z64,IF(AND('Tool interface'!$C$19=2,'Tool interface'!$C$18=8),Y64,IF(AND('Tool interface'!$C$19=2,'Tool interface'!$C$18=9),X64,IF(AND('Tool interface'!$C$19=2,'Tool interface'!$C$18=10),W64,IF(AND('Tool interface'!$C$19=1,'Tool interface'!$C$18=1),'CBA - BIM level 2'!AG64,IF(AND('Tool interface'!$C$19=1,'Tool interface'!$C$18=2),'CBA - BIM level 2'!AF64,IF(AND('Tool interface'!$C$19=1,'Tool interface'!$C$18=3),'CBA - BIM level 2'!AE64,IF(AND('Tool interface'!$C$19=1,'Tool interface'!$C$18=4),'CBA - BIM level 2'!AD64,IF(AND('Tool interface'!$C$19=1,'Tool interface'!$C$18=5),'CBA - BIM level 2'!AC64,IF(AND('Tool interface'!$C$19=1,'Tool interface'!$C$18=6),AB64,IF(AND('Tool interface'!$C$19=1,'Tool interface'!$C$18=7),AA64,IF(AND('Tool interface'!$C$19=1,'Tool interface'!$C$18=8),Z64,IF(AND('Tool interface'!$C$19=1,'Tool interface'!$C$18=9),Y64,IF(AND('Tool interface'!$C$19=1,'Tool interface'!$C$18=10),X64,))))))))))))))))))))))))))))))))))))))))))))))))))</f>
        <v>0</v>
      </c>
      <c r="U65" s="262">
        <f>+IF(AND('Tool interface'!$C$19=5,'Tool interface'!$C$18=1),'CBA - BIM level 2'!AD64,IF(AND('Tool interface'!$C$19=5,'Tool interface'!$C$18=2),'CBA - BIM level 2'!AC64,IF(AND('Tool interface'!$C$19=5,'Tool interface'!$C$18=3),AB64,IF(AND('Tool interface'!$C$19=5,'Tool interface'!$C$18=4),AA64,IF(AND('Tool interface'!$C$19=5,'Tool interface'!$C$18=5),Z64,IF(AND('Tool interface'!$C$19=5,'Tool interface'!$C$18=6),Y64,IF(AND('Tool interface'!$C$19=5,'Tool interface'!$C$18=7),X64,IF(AND('Tool interface'!$C$19=5,'Tool interface'!$C$18=8),W64,IF(AND('Tool interface'!$C$19=5,'Tool interface'!$C$18=9),V64,IF(AND('Tool interface'!$C$19=5,'Tool interface'!$C$18=10),U64,IF(AND('Tool interface'!$C$19=4,'Tool interface'!$C$18=1),'CBA - BIM level 2'!AE64,IF(AND('Tool interface'!$C$19=4,'Tool interface'!$C$18=2),'CBA - BIM level 2'!AD64,IF(AND('Tool interface'!$C$19=4,'Tool interface'!$C$18=3),'CBA - BIM level 2'!AC64,IF(AND('Tool interface'!$C$19=4,'Tool interface'!$C$18=4),AB64,IF(AND('Tool interface'!$C$19=4,'Tool interface'!$C$18=5),AA64,IF(AND('Tool interface'!$C$19=4,'Tool interface'!$C$18=6),Z64,IF(AND('Tool interface'!$C$19=4,'Tool interface'!$C$18=7),Y64,IF(AND('Tool interface'!$C$19=4,'Tool interface'!$C$18=8),X64,IF(AND('Tool interface'!$C$19=4,'Tool interface'!$C$18=9),W64,IF(AND('Tool interface'!$C$19=4,'Tool interface'!$C$18=10),V64,IF(AND('Tool interface'!$C$19=3,'Tool interface'!$C$18=1),'CBA - BIM level 2'!AF64,IF(AND('Tool interface'!$C$19=3,'Tool interface'!$C$18=2),'CBA - BIM level 2'!AE64,IF(AND('Tool interface'!$C$19=3,'Tool interface'!$C$18=3),'CBA - BIM level 2'!AD64,IF(AND('Tool interface'!$C$19=3,'Tool interface'!$C$18=4),'CBA - BIM level 2'!AC64,IF(AND('Tool interface'!$C$19=3,'Tool interface'!$C$18=5),AB64,IF(AND('Tool interface'!$C$19=3,'Tool interface'!$C$18=6),AA64,IF(AND('Tool interface'!$C$19=3,'Tool interface'!$C$18=7),Z64,IF(AND('Tool interface'!$C$19=3,'Tool interface'!$C$18=8),Y64,IF(AND('Tool interface'!$C$19=3,'Tool interface'!$C$18=9),X64,IF(AND('Tool interface'!$C$19=3,'Tool interface'!$C$18=10),W64,IF(AND('Tool interface'!$C$19=2,'Tool interface'!$C$18=1),'CBA - BIM level 2'!AG64,IF(AND('Tool interface'!$C$19=2,'Tool interface'!$C$18=2),'CBA - BIM level 2'!AF64,IF(AND('Tool interface'!$C$19=2,'Tool interface'!$C$18=3),'CBA - BIM level 2'!AE64,IF(AND('Tool interface'!$C$19=2,'Tool interface'!$C$18=4),'CBA - BIM level 2'!AD64,IF(AND('Tool interface'!$C$19=2,'Tool interface'!$C$18=5),'CBA - BIM level 2'!AC64,IF(AND('Tool interface'!$C$19=2,'Tool interface'!$C$18=6),AB64,IF(AND('Tool interface'!$C$19=2,'Tool interface'!$C$18=7),AA64,IF(AND('Tool interface'!$C$19=2,'Tool interface'!$C$18=8),Z64,IF(AND('Tool interface'!$C$19=2,'Tool interface'!$C$18=9),Y64,IF(AND('Tool interface'!$C$19=2,'Tool interface'!$C$18=10),X64,IF(AND('Tool interface'!$C$19=1,'Tool interface'!$C$18=1),'CBA - BIM level 2'!AH64,IF(AND('Tool interface'!$C$19=1,'Tool interface'!$C$18=2),'CBA - BIM level 2'!AG64,IF(AND('Tool interface'!$C$19=1,'Tool interface'!$C$18=3),'CBA - BIM level 2'!AF64,IF(AND('Tool interface'!$C$19=1,'Tool interface'!$C$18=4),'CBA - BIM level 2'!AE64,IF(AND('Tool interface'!$C$19=1,'Tool interface'!$C$18=5),'CBA - BIM level 2'!AD64,IF(AND('Tool interface'!$C$19=1,'Tool interface'!$C$18=6),AC64,IF(AND('Tool interface'!$C$19=1,'Tool interface'!$C$18=7),AB64,IF(AND('Tool interface'!$C$19=1,'Tool interface'!$C$18=8),AA64,IF(AND('Tool interface'!$C$19=1,'Tool interface'!$C$18=9),Z64,IF(AND('Tool interface'!$C$19=1,'Tool interface'!$C$18=10),Y64,))))))))))))))))))))))))))))))))))))))))))))))))))</f>
        <v>0</v>
      </c>
      <c r="V65" s="262">
        <f>+IF(AND('Tool interface'!$C$19=5,'Tool interface'!$C$18=1),'CBA - BIM level 2'!AE64,IF(AND('Tool interface'!$C$19=5,'Tool interface'!$C$18=2),'CBA - BIM level 2'!AD64,IF(AND('Tool interface'!$C$19=5,'Tool interface'!$C$18=3),AC64,IF(AND('Tool interface'!$C$19=5,'Tool interface'!$C$18=4),AB64,IF(AND('Tool interface'!$C$19=5,'Tool interface'!$C$18=5),AA64,IF(AND('Tool interface'!$C$19=5,'Tool interface'!$C$18=6),Z64,IF(AND('Tool interface'!$C$19=5,'Tool interface'!$C$18=7),Y64,IF(AND('Tool interface'!$C$19=5,'Tool interface'!$C$18=8),X64,IF(AND('Tool interface'!$C$19=5,'Tool interface'!$C$18=9),W64,IF(AND('Tool interface'!$C$19=5,'Tool interface'!$C$18=10),V64,IF(AND('Tool interface'!$C$19=4,'Tool interface'!$C$18=1),'CBA - BIM level 2'!AF64,IF(AND('Tool interface'!$C$19=4,'Tool interface'!$C$18=2),'CBA - BIM level 2'!AE64,IF(AND('Tool interface'!$C$19=4,'Tool interface'!$C$18=3),'CBA - BIM level 2'!AD64,IF(AND('Tool interface'!$C$19=4,'Tool interface'!$C$18=4),AC64,IF(AND('Tool interface'!$C$19=4,'Tool interface'!$C$18=5),AB64,IF(AND('Tool interface'!$C$19=4,'Tool interface'!$C$18=6),AA64,IF(AND('Tool interface'!$C$19=4,'Tool interface'!$C$18=7),Z64,IF(AND('Tool interface'!$C$19=4,'Tool interface'!$C$18=8),Y64,IF(AND('Tool interface'!$C$19=4,'Tool interface'!$C$18=9),X64,IF(AND('Tool interface'!$C$19=4,'Tool interface'!$C$18=10),W64,IF(AND('Tool interface'!$C$19=3,'Tool interface'!$C$18=1),'CBA - BIM level 2'!AG64,IF(AND('Tool interface'!$C$19=3,'Tool interface'!$C$18=2),'CBA - BIM level 2'!AF64,IF(AND('Tool interface'!$C$19=3,'Tool interface'!$C$18=3),'CBA - BIM level 2'!AE64,IF(AND('Tool interface'!$C$19=3,'Tool interface'!$C$18=4),'CBA - BIM level 2'!AD64,IF(AND('Tool interface'!$C$19=3,'Tool interface'!$C$18=5),AC64,IF(AND('Tool interface'!$C$19=3,'Tool interface'!$C$18=6),AB64,IF(AND('Tool interface'!$C$19=3,'Tool interface'!$C$18=7),AA64,IF(AND('Tool interface'!$C$19=3,'Tool interface'!$C$18=8),Z64,IF(AND('Tool interface'!$C$19=3,'Tool interface'!$C$18=9),Y64,IF(AND('Tool interface'!$C$19=3,'Tool interface'!$C$18=10),X64,IF(AND('Tool interface'!$C$19=2,'Tool interface'!$C$18=1),'CBA - BIM level 2'!AH64,IF(AND('Tool interface'!$C$19=2,'Tool interface'!$C$18=2),'CBA - BIM level 2'!AG64,IF(AND('Tool interface'!$C$19=2,'Tool interface'!$C$18=3),'CBA - BIM level 2'!AF64,IF(AND('Tool interface'!$C$19=2,'Tool interface'!$C$18=4),'CBA - BIM level 2'!AE64,IF(AND('Tool interface'!$C$19=2,'Tool interface'!$C$18=5),'CBA - BIM level 2'!AD64,IF(AND('Tool interface'!$C$19=2,'Tool interface'!$C$18=6),AC64,IF(AND('Tool interface'!$C$19=2,'Tool interface'!$C$18=7),AB64,IF(AND('Tool interface'!$C$19=2,'Tool interface'!$C$18=8),AA64,IF(AND('Tool interface'!$C$19=2,'Tool interface'!$C$18=9),Z64,IF(AND('Tool interface'!$C$19=2,'Tool interface'!$C$18=10),Y64,IF(AND('Tool interface'!$C$19=1,'Tool interface'!$C$18=1),'CBA - BIM level 2'!AI64,IF(AND('Tool interface'!$C$19=1,'Tool interface'!$C$18=2),'CBA - BIM level 2'!AH64,IF(AND('Tool interface'!$C$19=1,'Tool interface'!$C$18=3),'CBA - BIM level 2'!AG64,IF(AND('Tool interface'!$C$19=1,'Tool interface'!$C$18=4),'CBA - BIM level 2'!AF64,IF(AND('Tool interface'!$C$19=1,'Tool interface'!$C$18=5),'CBA - BIM level 2'!AE64,IF(AND('Tool interface'!$C$19=1,'Tool interface'!$C$18=6),AD64,IF(AND('Tool interface'!$C$19=1,'Tool interface'!$C$18=7),AC64,IF(AND('Tool interface'!$C$19=1,'Tool interface'!$C$18=8),AB64,IF(AND('Tool interface'!$C$19=1,'Tool interface'!$C$18=9),AA64,IF(AND('Tool interface'!$C$19=1,'Tool interface'!$C$18=10),Z64,))))))))))))))))))))))))))))))))))))))))))))))))))</f>
        <v>0</v>
      </c>
      <c r="W65" s="262">
        <f>+IF(AND('Tool interface'!$C$19=5,'Tool interface'!$C$18=1),'CBA - BIM level 2'!AF64,IF(AND('Tool interface'!$C$19=5,'Tool interface'!$C$18=2),'CBA - BIM level 2'!AE64,IF(AND('Tool interface'!$C$19=5,'Tool interface'!$C$18=3),AD64,IF(AND('Tool interface'!$C$19=5,'Tool interface'!$C$18=4),AC64,IF(AND('Tool interface'!$C$19=5,'Tool interface'!$C$18=5),AB64,IF(AND('Tool interface'!$C$19=5,'Tool interface'!$C$18=6),AA64,IF(AND('Tool interface'!$C$19=5,'Tool interface'!$C$18=7),Z64,IF(AND('Tool interface'!$C$19=5,'Tool interface'!$C$18=8),Y64,IF(AND('Tool interface'!$C$19=5,'Tool interface'!$C$18=9),X64,IF(AND('Tool interface'!$C$19=5,'Tool interface'!$C$18=10),W64,IF(AND('Tool interface'!$C$19=4,'Tool interface'!$C$18=1),'CBA - BIM level 2'!AG64,IF(AND('Tool interface'!$C$19=4,'Tool interface'!$C$18=2),'CBA - BIM level 2'!AF64,IF(AND('Tool interface'!$C$19=4,'Tool interface'!$C$18=3),'CBA - BIM level 2'!AE64,IF(AND('Tool interface'!$C$19=4,'Tool interface'!$C$18=4),AD64,IF(AND('Tool interface'!$C$19=4,'Tool interface'!$C$18=5),AC64,IF(AND('Tool interface'!$C$19=4,'Tool interface'!$C$18=6),AB64,IF(AND('Tool interface'!$C$19=4,'Tool interface'!$C$18=7),AA64,IF(AND('Tool interface'!$C$19=4,'Tool interface'!$C$18=8),Z64,IF(AND('Tool interface'!$C$19=4,'Tool interface'!$C$18=9),Y64,IF(AND('Tool interface'!$C$19=4,'Tool interface'!$C$18=10),X64,IF(AND('Tool interface'!$C$19=3,'Tool interface'!$C$18=1),'CBA - BIM level 2'!AH64,IF(AND('Tool interface'!$C$19=3,'Tool interface'!$C$18=2),'CBA - BIM level 2'!AG64,IF(AND('Tool interface'!$C$19=3,'Tool interface'!$C$18=3),'CBA - BIM level 2'!AF64,IF(AND('Tool interface'!$C$19=3,'Tool interface'!$C$18=4),'CBA - BIM level 2'!AE64,IF(AND('Tool interface'!$C$19=3,'Tool interface'!$C$18=5),AD64,IF(AND('Tool interface'!$C$19=3,'Tool interface'!$C$18=6),AC64,IF(AND('Tool interface'!$C$19=3,'Tool interface'!$C$18=7),AB64,IF(AND('Tool interface'!$C$19=3,'Tool interface'!$C$18=8),AA64,IF(AND('Tool interface'!$C$19=3,'Tool interface'!$C$18=9),Z64,IF(AND('Tool interface'!$C$19=3,'Tool interface'!$C$18=10),Y64,IF(AND('Tool interface'!$C$19=2,'Tool interface'!$C$18=1),'CBA - BIM level 2'!AI64,IF(AND('Tool interface'!$C$19=2,'Tool interface'!$C$18=2),'CBA - BIM level 2'!AH64,IF(AND('Tool interface'!$C$19=2,'Tool interface'!$C$18=3),'CBA - BIM level 2'!AG64,IF(AND('Tool interface'!$C$19=2,'Tool interface'!$C$18=4),'CBA - BIM level 2'!AF64,IF(AND('Tool interface'!$C$19=2,'Tool interface'!$C$18=5),'CBA - BIM level 2'!AE64,IF(AND('Tool interface'!$C$19=2,'Tool interface'!$C$18=6),AD64,IF(AND('Tool interface'!$C$19=2,'Tool interface'!$C$18=7),AC64,IF(AND('Tool interface'!$C$19=2,'Tool interface'!$C$18=8),AB64,IF(AND('Tool interface'!$C$19=2,'Tool interface'!$C$18=9),AA64,IF(AND('Tool interface'!$C$19=2,'Tool interface'!$C$18=10),Z64,IF(AND('Tool interface'!$C$19=1,'Tool interface'!$C$18=1),'CBA - BIM level 2'!AJ64,IF(AND('Tool interface'!$C$19=1,'Tool interface'!$C$18=2),'CBA - BIM level 2'!AI64,IF(AND('Tool interface'!$C$19=1,'Tool interface'!$C$18=3),'CBA - BIM level 2'!AH64,IF(AND('Tool interface'!$C$19=1,'Tool interface'!$C$18=4),'CBA - BIM level 2'!AG64,IF(AND('Tool interface'!$C$19=1,'Tool interface'!$C$18=5),'CBA - BIM level 2'!AF64,IF(AND('Tool interface'!$C$19=1,'Tool interface'!$C$18=6),AE64,IF(AND('Tool interface'!$C$19=1,'Tool interface'!$C$18=7),AD64,IF(AND('Tool interface'!$C$19=1,'Tool interface'!$C$18=8),AC64,IF(AND('Tool interface'!$C$19=1,'Tool interface'!$C$18=9),AB64,IF(AND('Tool interface'!$C$19=1,'Tool interface'!$C$18=10),AA64,))))))))))))))))))))))))))))))))))))))))))))))))))</f>
        <v>0</v>
      </c>
      <c r="X65" s="262">
        <f>+IF(AND('Tool interface'!$C$19=5,'Tool interface'!$C$18=1),'CBA - BIM level 2'!AG64,IF(AND('Tool interface'!$C$19=5,'Tool interface'!$C$18=2),'CBA - BIM level 2'!AF64,IF(AND('Tool interface'!$C$19=5,'Tool interface'!$C$18=3),AE64,IF(AND('Tool interface'!$C$19=5,'Tool interface'!$C$18=4),AD64,IF(AND('Tool interface'!$C$19=5,'Tool interface'!$C$18=5),AC64,IF(AND('Tool interface'!$C$19=5,'Tool interface'!$C$18=6),AB64,IF(AND('Tool interface'!$C$19=5,'Tool interface'!$C$18=7),AA64,IF(AND('Tool interface'!$C$19=5,'Tool interface'!$C$18=8),Z64,IF(AND('Tool interface'!$C$19=5,'Tool interface'!$C$18=9),Y64,IF(AND('Tool interface'!$C$19=5,'Tool interface'!$C$18=10),X64,IF(AND('Tool interface'!$C$19=4,'Tool interface'!$C$18=1),'CBA - BIM level 2'!AH64,IF(AND('Tool interface'!$C$19=4,'Tool interface'!$C$18=2),'CBA - BIM level 2'!AG64,IF(AND('Tool interface'!$C$19=4,'Tool interface'!$C$18=3),'CBA - BIM level 2'!AF64,IF(AND('Tool interface'!$C$19=4,'Tool interface'!$C$18=4),AE64,IF(AND('Tool interface'!$C$19=4,'Tool interface'!$C$18=5),AD64,IF(AND('Tool interface'!$C$19=4,'Tool interface'!$C$18=6),AC64,IF(AND('Tool interface'!$C$19=4,'Tool interface'!$C$18=7),AB64,IF(AND('Tool interface'!$C$19=4,'Tool interface'!$C$18=8),AA64,IF(AND('Tool interface'!$C$19=4,'Tool interface'!$C$18=9),Z64,IF(AND('Tool interface'!$C$19=4,'Tool interface'!$C$18=10),Y64,IF(AND('Tool interface'!$C$19=3,'Tool interface'!$C$18=1),'CBA - BIM level 2'!AI64,IF(AND('Tool interface'!$C$19=3,'Tool interface'!$C$18=2),'CBA - BIM level 2'!AH64,IF(AND('Tool interface'!$C$19=3,'Tool interface'!$C$18=3),'CBA - BIM level 2'!AG64,IF(AND('Tool interface'!$C$19=3,'Tool interface'!$C$18=4),'CBA - BIM level 2'!AF64,IF(AND('Tool interface'!$C$19=3,'Tool interface'!$C$18=5),AE64,IF(AND('Tool interface'!$C$19=3,'Tool interface'!$C$18=6),AD64,IF(AND('Tool interface'!$C$19=3,'Tool interface'!$C$18=7),AC64,IF(AND('Tool interface'!$C$19=3,'Tool interface'!$C$18=8),AB64,IF(AND('Tool interface'!$C$19=3,'Tool interface'!$C$18=9),AA64,IF(AND('Tool interface'!$C$19=3,'Tool interface'!$C$18=10),Z64,IF(AND('Tool interface'!$C$19=2,'Tool interface'!$C$18=1),'CBA - BIM level 2'!AJ64,IF(AND('Tool interface'!$C$19=2,'Tool interface'!$C$18=2),'CBA - BIM level 2'!AI64,IF(AND('Tool interface'!$C$19=2,'Tool interface'!$C$18=3),'CBA - BIM level 2'!AH64,IF(AND('Tool interface'!$C$19=2,'Tool interface'!$C$18=4),'CBA - BIM level 2'!AG64,IF(AND('Tool interface'!$C$19=2,'Tool interface'!$C$18=5),'CBA - BIM level 2'!AF64,IF(AND('Tool interface'!$C$19=2,'Tool interface'!$C$18=6),AE64,IF(AND('Tool interface'!$C$19=2,'Tool interface'!$C$18=7),AD64,IF(AND('Tool interface'!$C$19=2,'Tool interface'!$C$18=8),AC64,IF(AND('Tool interface'!$C$19=2,'Tool interface'!$C$18=9),AB64,IF(AND('Tool interface'!$C$19=2,'Tool interface'!$C$18=10),AA64,IF(AND('Tool interface'!$C$19=1,'Tool interface'!$C$18=1),'CBA - BIM level 2'!AK64,IF(AND('Tool interface'!$C$19=1,'Tool interface'!$C$18=2),'CBA - BIM level 2'!AJ64,IF(AND('Tool interface'!$C$19=1,'Tool interface'!$C$18=3),'CBA - BIM level 2'!AI64,IF(AND('Tool interface'!$C$19=1,'Tool interface'!$C$18=4),'CBA - BIM level 2'!AH64,IF(AND('Tool interface'!$C$19=1,'Tool interface'!$C$18=5),'CBA - BIM level 2'!AG64,IF(AND('Tool interface'!$C$19=1,'Tool interface'!$C$18=6),AF64,IF(AND('Tool interface'!$C$19=1,'Tool interface'!$C$18=7),AE64,IF(AND('Tool interface'!$C$19=1,'Tool interface'!$C$18=8),AD64,IF(AND('Tool interface'!$C$19=1,'Tool interface'!$C$18=9),AC64,IF(AND('Tool interface'!$C$19=1,'Tool interface'!$C$18=10),AB64,))))))))))))))))))))))))))))))))))))))))))))))))))</f>
        <v>0</v>
      </c>
      <c r="Y65" s="262">
        <f>+IF(AND('Tool interface'!$C$19=5,'Tool interface'!$C$18=1),'CBA - BIM level 2'!AH64,IF(AND('Tool interface'!$C$19=5,'Tool interface'!$C$18=2),'CBA - BIM level 2'!AG64,IF(AND('Tool interface'!$C$19=5,'Tool interface'!$C$18=3),AF64,IF(AND('Tool interface'!$C$19=5,'Tool interface'!$C$18=4),AE64,IF(AND('Tool interface'!$C$19=5,'Tool interface'!$C$18=5),AD64,IF(AND('Tool interface'!$C$19=5,'Tool interface'!$C$18=6),AC64,IF(AND('Tool interface'!$C$19=5,'Tool interface'!$C$18=7),AB64,IF(AND('Tool interface'!$C$19=5,'Tool interface'!$C$18=8),AA64,IF(AND('Tool interface'!$C$19=5,'Tool interface'!$C$18=9),Z64,IF(AND('Tool interface'!$C$19=5,'Tool interface'!$C$18=10),Y64,IF(AND('Tool interface'!$C$19=4,'Tool interface'!$C$18=1),'CBA - BIM level 2'!AI64,IF(AND('Tool interface'!$C$19=4,'Tool interface'!$C$18=2),'CBA - BIM level 2'!AH64,IF(AND('Tool interface'!$C$19=4,'Tool interface'!$C$18=3),'CBA - BIM level 2'!AG64,IF(AND('Tool interface'!$C$19=4,'Tool interface'!$C$18=4),AF64,IF(AND('Tool interface'!$C$19=4,'Tool interface'!$C$18=5),AE64,IF(AND('Tool interface'!$C$19=4,'Tool interface'!$C$18=6),AD64,IF(AND('Tool interface'!$C$19=4,'Tool interface'!$C$18=7),AC64,IF(AND('Tool interface'!$C$19=4,'Tool interface'!$C$18=8),AB64,IF(AND('Tool interface'!$C$19=4,'Tool interface'!$C$18=9),AA64,IF(AND('Tool interface'!$C$19=4,'Tool interface'!$C$18=10),Z64,IF(AND('Tool interface'!$C$19=3,'Tool interface'!$C$18=1),'CBA - BIM level 2'!AJ64,IF(AND('Tool interface'!$C$19=3,'Tool interface'!$C$18=2),'CBA - BIM level 2'!AI64,IF(AND('Tool interface'!$C$19=3,'Tool interface'!$C$18=3),'CBA - BIM level 2'!AH64,IF(AND('Tool interface'!$C$19=3,'Tool interface'!$C$18=4),'CBA - BIM level 2'!AG64,IF(AND('Tool interface'!$C$19=3,'Tool interface'!$C$18=5),AF64,IF(AND('Tool interface'!$C$19=3,'Tool interface'!$C$18=6),AE64,IF(AND('Tool interface'!$C$19=3,'Tool interface'!$C$18=7),AD64,IF(AND('Tool interface'!$C$19=3,'Tool interface'!$C$18=8),AC64,IF(AND('Tool interface'!$C$19=3,'Tool interface'!$C$18=9),AB64,IF(AND('Tool interface'!$C$19=3,'Tool interface'!$C$18=10),AA64,IF(AND('Tool interface'!$C$19=2,'Tool interface'!$C$18=1),'CBA - BIM level 2'!AK64,IF(AND('Tool interface'!$C$19=2,'Tool interface'!$C$18=2),'CBA - BIM level 2'!AJ64,IF(AND('Tool interface'!$C$19=2,'Tool interface'!$C$18=3),'CBA - BIM level 2'!AI64,IF(AND('Tool interface'!$C$19=2,'Tool interface'!$C$18=4),'CBA - BIM level 2'!AH64,IF(AND('Tool interface'!$C$19=2,'Tool interface'!$C$18=5),'CBA - BIM level 2'!AG64,IF(AND('Tool interface'!$C$19=2,'Tool interface'!$C$18=6),AF64,IF(AND('Tool interface'!$C$19=2,'Tool interface'!$C$18=7),AE64,IF(AND('Tool interface'!$C$19=2,'Tool interface'!$C$18=8),AD64,IF(AND('Tool interface'!$C$19=2,'Tool interface'!$C$18=9),AC64,IF(AND('Tool interface'!$C$19=2,'Tool interface'!$C$18=10),AB64,IF(AND('Tool interface'!$C$19=1,'Tool interface'!$C$18=1),'CBA - BIM level 2'!AL64,IF(AND('Tool interface'!$C$19=1,'Tool interface'!$C$18=2),'CBA - BIM level 2'!AK64,IF(AND('Tool interface'!$C$19=1,'Tool interface'!$C$18=3),'CBA - BIM level 2'!AJ64,IF(AND('Tool interface'!$C$19=1,'Tool interface'!$C$18=4),'CBA - BIM level 2'!AI64,IF(AND('Tool interface'!$C$19=1,'Tool interface'!$C$18=5),'CBA - BIM level 2'!AH64,IF(AND('Tool interface'!$C$19=1,'Tool interface'!$C$18=6),AG64,IF(AND('Tool interface'!$C$19=1,'Tool interface'!$C$18=7),AF64,IF(AND('Tool interface'!$C$19=1,'Tool interface'!$C$18=8),AE64,IF(AND('Tool interface'!$C$19=1,'Tool interface'!$C$18=9),AD64,IF(AND('Tool interface'!$C$19=1,'Tool interface'!$C$18=10),AC64,))))))))))))))))))))))))))))))))))))))))))))))))))</f>
        <v>0</v>
      </c>
      <c r="Z65" s="262">
        <f>+IF(AND('Tool interface'!$C$19=5,'Tool interface'!$C$18=1),'CBA - BIM level 2'!AI64,IF(AND('Tool interface'!$C$19=5,'Tool interface'!$C$18=2),'CBA - BIM level 2'!AH64,IF(AND('Tool interface'!$C$19=5,'Tool interface'!$C$18=3),AG64,IF(AND('Tool interface'!$C$19=5,'Tool interface'!$C$18=4),AF64,IF(AND('Tool interface'!$C$19=5,'Tool interface'!$C$18=5),AE64,IF(AND('Tool interface'!$C$19=5,'Tool interface'!$C$18=6),AD64,IF(AND('Tool interface'!$C$19=5,'Tool interface'!$C$18=7),AC64,IF(AND('Tool interface'!$C$19=5,'Tool interface'!$C$18=8),AB64,IF(AND('Tool interface'!$C$19=5,'Tool interface'!$C$18=9),AA64,IF(AND('Tool interface'!$C$19=5,'Tool interface'!$C$18=10),Z64,IF(AND('Tool interface'!$C$19=4,'Tool interface'!$C$18=1),'CBA - BIM level 2'!AJ64,IF(AND('Tool interface'!$C$19=4,'Tool interface'!$C$18=2),'CBA - BIM level 2'!AI64,IF(AND('Tool interface'!$C$19=4,'Tool interface'!$C$18=3),'CBA - BIM level 2'!AH64,IF(AND('Tool interface'!$C$19=4,'Tool interface'!$C$18=4),AG64,IF(AND('Tool interface'!$C$19=4,'Tool interface'!$C$18=5),AF64,IF(AND('Tool interface'!$C$19=4,'Tool interface'!$C$18=6),AE64,IF(AND('Tool interface'!$C$19=4,'Tool interface'!$C$18=7),AD64,IF(AND('Tool interface'!$C$19=4,'Tool interface'!$C$18=8),AC64,IF(AND('Tool interface'!$C$19=4,'Tool interface'!$C$18=9),AB64,IF(AND('Tool interface'!$C$19=4,'Tool interface'!$C$18=10),AA64,IF(AND('Tool interface'!$C$19=3,'Tool interface'!$C$18=1),'CBA - BIM level 2'!AK64,IF(AND('Tool interface'!$C$19=3,'Tool interface'!$C$18=2),'CBA - BIM level 2'!AJ64,IF(AND('Tool interface'!$C$19=3,'Tool interface'!$C$18=3),'CBA - BIM level 2'!AI64,IF(AND('Tool interface'!$C$19=3,'Tool interface'!$C$18=4),'CBA - BIM level 2'!AH64,IF(AND('Tool interface'!$C$19=3,'Tool interface'!$C$18=5),AG64,IF(AND('Tool interface'!$C$19=3,'Tool interface'!$C$18=6),AF64,IF(AND('Tool interface'!$C$19=3,'Tool interface'!$C$18=7),AE64,IF(AND('Tool interface'!$C$19=3,'Tool interface'!$C$18=8),AD64,IF(AND('Tool interface'!$C$19=3,'Tool interface'!$C$18=9),AC64,IF(AND('Tool interface'!$C$19=3,'Tool interface'!$C$18=10),AB64,IF(AND('Tool interface'!$C$19=2,'Tool interface'!$C$18=1),'CBA - BIM level 2'!AL64,IF(AND('Tool interface'!$C$19=2,'Tool interface'!$C$18=2),'CBA - BIM level 2'!AK64,IF(AND('Tool interface'!$C$19=2,'Tool interface'!$C$18=3),'CBA - BIM level 2'!AJ64,IF(AND('Tool interface'!$C$19=2,'Tool interface'!$C$18=4),'CBA - BIM level 2'!AI64,IF(AND('Tool interface'!$C$19=2,'Tool interface'!$C$18=5),'CBA - BIM level 2'!AH64,IF(AND('Tool interface'!$C$19=2,'Tool interface'!$C$18=6),AG64,IF(AND('Tool interface'!$C$19=2,'Tool interface'!$C$18=7),AF64,IF(AND('Tool interface'!$C$19=2,'Tool interface'!$C$18=8),AE64,IF(AND('Tool interface'!$C$19=2,'Tool interface'!$C$18=9),AD64,IF(AND('Tool interface'!$C$19=2,'Tool interface'!$C$18=10),AC64,IF(AND('Tool interface'!$C$19=1,'Tool interface'!$C$18=1),'CBA - BIM level 2'!AM64,IF(AND('Tool interface'!$C$19=1,'Tool interface'!$C$18=2),'CBA - BIM level 2'!AL64,IF(AND('Tool interface'!$C$19=1,'Tool interface'!$C$18=3),'CBA - BIM level 2'!AK64,IF(AND('Tool interface'!$C$19=1,'Tool interface'!$C$18=4),'CBA - BIM level 2'!AJ64,IF(AND('Tool interface'!$C$19=1,'Tool interface'!$C$18=5),'CBA - BIM level 2'!AI64,IF(AND('Tool interface'!$C$19=1,'Tool interface'!$C$18=6),AH64,IF(AND('Tool interface'!$C$19=1,'Tool interface'!$C$18=7),AG64,IF(AND('Tool interface'!$C$19=1,'Tool interface'!$C$18=8),AF64,IF(AND('Tool interface'!$C$19=1,'Tool interface'!$C$18=9),AE64,IF(AND('Tool interface'!$C$19=1,'Tool interface'!$C$18=10),AD64,))))))))))))))))))))))))))))))))))))))))))))))))))</f>
        <v>0</v>
      </c>
      <c r="AA65" s="262">
        <f>+IF(AND('Tool interface'!$C$19=5,'Tool interface'!$C$18=1),'CBA - BIM level 2'!AJ64,IF(AND('Tool interface'!$C$19=5,'Tool interface'!$C$18=2),'CBA - BIM level 2'!AI64,IF(AND('Tool interface'!$C$19=5,'Tool interface'!$C$18=3),AH64,IF(AND('Tool interface'!$C$19=5,'Tool interface'!$C$18=4),AG64,IF(AND('Tool interface'!$C$19=5,'Tool interface'!$C$18=5),AF64,IF(AND('Tool interface'!$C$19=5,'Tool interface'!$C$18=6),AE64,IF(AND('Tool interface'!$C$19=5,'Tool interface'!$C$18=7),AD64,IF(AND('Tool interface'!$C$19=5,'Tool interface'!$C$18=8),AC64,IF(AND('Tool interface'!$C$19=5,'Tool interface'!$C$18=9),AB64,IF(AND('Tool interface'!$C$19=5,'Tool interface'!$C$18=10),AA64,IF(AND('Tool interface'!$C$19=4,'Tool interface'!$C$18=1),'CBA - BIM level 2'!AK64,IF(AND('Tool interface'!$C$19=4,'Tool interface'!$C$18=2),'CBA - BIM level 2'!AJ64,IF(AND('Tool interface'!$C$19=4,'Tool interface'!$C$18=3),'CBA - BIM level 2'!AI64,IF(AND('Tool interface'!$C$19=4,'Tool interface'!$C$18=4),AH64,IF(AND('Tool interface'!$C$19=4,'Tool interface'!$C$18=5),AG64,IF(AND('Tool interface'!$C$19=4,'Tool interface'!$C$18=6),AF64,IF(AND('Tool interface'!$C$19=4,'Tool interface'!$C$18=7),AE64,IF(AND('Tool interface'!$C$19=4,'Tool interface'!$C$18=8),AD64,IF(AND('Tool interface'!$C$19=4,'Tool interface'!$C$18=9),AC64,IF(AND('Tool interface'!$C$19=4,'Tool interface'!$C$18=10),AB64,IF(AND('Tool interface'!$C$19=3,'Tool interface'!$C$18=1),'CBA - BIM level 2'!AL64,IF(AND('Tool interface'!$C$19=3,'Tool interface'!$C$18=2),'CBA - BIM level 2'!AK64,IF(AND('Tool interface'!$C$19=3,'Tool interface'!$C$18=3),'CBA - BIM level 2'!AJ64,IF(AND('Tool interface'!$C$19=3,'Tool interface'!$C$18=4),'CBA - BIM level 2'!AI64,IF(AND('Tool interface'!$C$19=3,'Tool interface'!$C$18=5),AH64,IF(AND('Tool interface'!$C$19=3,'Tool interface'!$C$18=6),AG64,IF(AND('Tool interface'!$C$19=3,'Tool interface'!$C$18=7),AF64,IF(AND('Tool interface'!$C$19=3,'Tool interface'!$C$18=8),AE64,IF(AND('Tool interface'!$C$19=3,'Tool interface'!$C$18=9),AD64,IF(AND('Tool interface'!$C$19=3,'Tool interface'!$C$18=10),AC64,IF(AND('Tool interface'!$C$19=2,'Tool interface'!$C$18=1),'CBA - BIM level 2'!AM64,IF(AND('Tool interface'!$C$19=2,'Tool interface'!$C$18=2),'CBA - BIM level 2'!AL64,IF(AND('Tool interface'!$C$19=2,'Tool interface'!$C$18=3),'CBA - BIM level 2'!AK64,IF(AND('Tool interface'!$C$19=2,'Tool interface'!$C$18=4),'CBA - BIM level 2'!AJ64,IF(AND('Tool interface'!$C$19=2,'Tool interface'!$C$18=5),'CBA - BIM level 2'!AI64,IF(AND('Tool interface'!$C$19=2,'Tool interface'!$C$18=6),AH64,IF(AND('Tool interface'!$C$19=2,'Tool interface'!$C$18=7),AG64,IF(AND('Tool interface'!$C$19=2,'Tool interface'!$C$18=8),AF64,IF(AND('Tool interface'!$C$19=2,'Tool interface'!$C$18=9),AE64,IF(AND('Tool interface'!$C$19=2,'Tool interface'!$C$18=10),AD64,IF(AND('Tool interface'!$C$19=1,'Tool interface'!$C$18=1),'CBA - BIM level 2'!AN64,IF(AND('Tool interface'!$C$19=1,'Tool interface'!$C$18=2),'CBA - BIM level 2'!AM64,IF(AND('Tool interface'!$C$19=1,'Tool interface'!$C$18=3),'CBA - BIM level 2'!AL64,IF(AND('Tool interface'!$C$19=1,'Tool interface'!$C$18=4),'CBA - BIM level 2'!AK64,IF(AND('Tool interface'!$C$19=1,'Tool interface'!$C$18=5),'CBA - BIM level 2'!AJ64,IF(AND('Tool interface'!$C$19=1,'Tool interface'!$C$18=6),AI64,IF(AND('Tool interface'!$C$19=1,'Tool interface'!$C$18=7),AH64,IF(AND('Tool interface'!$C$19=1,'Tool interface'!$C$18=8),AG64,IF(AND('Tool interface'!$C$19=1,'Tool interface'!$C$18=9),AF64,IF(AND('Tool interface'!$C$19=1,'Tool interface'!$C$18=10),AE64,))))))))))))))))))))))))))))))))))))))))))))))))))</f>
        <v>0</v>
      </c>
      <c r="AB65" s="262">
        <f>+IF(AND('Tool interface'!$C$19=5,'Tool interface'!$C$18=1),'CBA - BIM level 2'!AK64,IF(AND('Tool interface'!$C$19=5,'Tool interface'!$C$18=2),'CBA - BIM level 2'!AJ64,IF(AND('Tool interface'!$C$19=5,'Tool interface'!$C$18=3),AI64,IF(AND('Tool interface'!$C$19=5,'Tool interface'!$C$18=4),AH64,IF(AND('Tool interface'!$C$19=5,'Tool interface'!$C$18=5),AG64,IF(AND('Tool interface'!$C$19=5,'Tool interface'!$C$18=6),AF64,IF(AND('Tool interface'!$C$19=5,'Tool interface'!$C$18=7),AE64,IF(AND('Tool interface'!$C$19=5,'Tool interface'!$C$18=8),AD64,IF(AND('Tool interface'!$C$19=5,'Tool interface'!$C$18=9),AC64,IF(AND('Tool interface'!$C$19=5,'Tool interface'!$C$18=10),AB64,IF(AND('Tool interface'!$C$19=4,'Tool interface'!$C$18=1),'CBA - BIM level 2'!AL64,IF(AND('Tool interface'!$C$19=4,'Tool interface'!$C$18=2),'CBA - BIM level 2'!AK64,IF(AND('Tool interface'!$C$19=4,'Tool interface'!$C$18=3),'CBA - BIM level 2'!AJ64,IF(AND('Tool interface'!$C$19=4,'Tool interface'!$C$18=4),AI64,IF(AND('Tool interface'!$C$19=4,'Tool interface'!$C$18=5),AH64,IF(AND('Tool interface'!$C$19=4,'Tool interface'!$C$18=6),AG64,IF(AND('Tool interface'!$C$19=4,'Tool interface'!$C$18=7),AF64,IF(AND('Tool interface'!$C$19=4,'Tool interface'!$C$18=8),AE64,IF(AND('Tool interface'!$C$19=4,'Tool interface'!$C$18=9),AD64,IF(AND('Tool interface'!$C$19=4,'Tool interface'!$C$18=10),AC64,IF(AND('Tool interface'!$C$19=3,'Tool interface'!$C$18=1),'CBA - BIM level 2'!AM64,IF(AND('Tool interface'!$C$19=3,'Tool interface'!$C$18=2),'CBA - BIM level 2'!AL64,IF(AND('Tool interface'!$C$19=3,'Tool interface'!$C$18=3),'CBA - BIM level 2'!AK64,IF(AND('Tool interface'!$C$19=3,'Tool interface'!$C$18=4),'CBA - BIM level 2'!AJ64,IF(AND('Tool interface'!$C$19=3,'Tool interface'!$C$18=5),AI64,IF(AND('Tool interface'!$C$19=3,'Tool interface'!$C$18=6),AH64,IF(AND('Tool interface'!$C$19=3,'Tool interface'!$C$18=7),AG64,IF(AND('Tool interface'!$C$19=3,'Tool interface'!$C$18=8),AF64,IF(AND('Tool interface'!$C$19=3,'Tool interface'!$C$18=9),AE64,IF(AND('Tool interface'!$C$19=3,'Tool interface'!$C$18=10),AD64,IF(AND('Tool interface'!$C$19=2,'Tool interface'!$C$18=1),'CBA - BIM level 2'!AN64,IF(AND('Tool interface'!$C$19=2,'Tool interface'!$C$18=2),'CBA - BIM level 2'!AM64,IF(AND('Tool interface'!$C$19=2,'Tool interface'!$C$18=3),'CBA - BIM level 2'!AL64,IF(AND('Tool interface'!$C$19=2,'Tool interface'!$C$18=4),'CBA - BIM level 2'!AK64,IF(AND('Tool interface'!$C$19=2,'Tool interface'!$C$18=5),'CBA - BIM level 2'!AJ64,IF(AND('Tool interface'!$C$19=2,'Tool interface'!$C$18=6),AI64,IF(AND('Tool interface'!$C$19=2,'Tool interface'!$C$18=7),AH64,IF(AND('Tool interface'!$C$19=2,'Tool interface'!$C$18=8),AG64,IF(AND('Tool interface'!$C$19=2,'Tool interface'!$C$18=9),AF64,IF(AND('Tool interface'!$C$19=2,'Tool interface'!$C$18=10),AE64,IF(AND('Tool interface'!$C$19=1,'Tool interface'!$C$18=1),'CBA - BIM level 2'!AO64,IF(AND('Tool interface'!$C$19=1,'Tool interface'!$C$18=2),'CBA - BIM level 2'!AN64,IF(AND('Tool interface'!$C$19=1,'Tool interface'!$C$18=3),'CBA - BIM level 2'!AM64,IF(AND('Tool interface'!$C$19=1,'Tool interface'!$C$18=4),'CBA - BIM level 2'!AL64,IF(AND('Tool interface'!$C$19=1,'Tool interface'!$C$18=5),'CBA - BIM level 2'!AK64,IF(AND('Tool interface'!$C$19=1,'Tool interface'!$C$18=6),AJ64,IF(AND('Tool interface'!$C$19=1,'Tool interface'!$C$18=7),AI64,IF(AND('Tool interface'!$C$19=1,'Tool interface'!$C$18=8),AH64,IF(AND('Tool interface'!$C$19=1,'Tool interface'!$C$18=9),AG64,IF(AND('Tool interface'!$C$19=1,'Tool interface'!$C$18=10),AF64,))))))))))))))))))))))))))))))))))))))))))))))))))</f>
        <v>0</v>
      </c>
      <c r="AC65" s="262">
        <f>+IF(AND('Tool interface'!$C$19=5,'Tool interface'!$C$18=1),'CBA - BIM level 2'!AL64,IF(AND('Tool interface'!$C$19=5,'Tool interface'!$C$18=2),'CBA - BIM level 2'!AK64,IF(AND('Tool interface'!$C$19=5,'Tool interface'!$C$18=3),AJ64,IF(AND('Tool interface'!$C$19=5,'Tool interface'!$C$18=4),AI64,IF(AND('Tool interface'!$C$19=5,'Tool interface'!$C$18=5),AH64,IF(AND('Tool interface'!$C$19=5,'Tool interface'!$C$18=6),AG64,IF(AND('Tool interface'!$C$19=5,'Tool interface'!$C$18=7),AF64,IF(AND('Tool interface'!$C$19=5,'Tool interface'!$C$18=8),AE64,IF(AND('Tool interface'!$C$19=5,'Tool interface'!$C$18=9),AD64,IF(AND('Tool interface'!$C$19=5,'Tool interface'!$C$18=10),AC64,IF(AND('Tool interface'!$C$19=4,'Tool interface'!$C$18=1),'CBA - BIM level 2'!AM64,IF(AND('Tool interface'!$C$19=4,'Tool interface'!$C$18=2),'CBA - BIM level 2'!AL64,IF(AND('Tool interface'!$C$19=4,'Tool interface'!$C$18=3),'CBA - BIM level 2'!AK64,IF(AND('Tool interface'!$C$19=4,'Tool interface'!$C$18=4),AJ64,IF(AND('Tool interface'!$C$19=4,'Tool interface'!$C$18=5),AI64,IF(AND('Tool interface'!$C$19=4,'Tool interface'!$C$18=6),AH64,IF(AND('Tool interface'!$C$19=4,'Tool interface'!$C$18=7),AG64,IF(AND('Tool interface'!$C$19=4,'Tool interface'!$C$18=8),AF64,IF(AND('Tool interface'!$C$19=4,'Tool interface'!$C$18=9),AE64,IF(AND('Tool interface'!$C$19=4,'Tool interface'!$C$18=10),AD64,IF(AND('Tool interface'!$C$19=3,'Tool interface'!$C$18=1),'CBA - BIM level 2'!AN64,IF(AND('Tool interface'!$C$19=3,'Tool interface'!$C$18=2),'CBA - BIM level 2'!AM64,IF(AND('Tool interface'!$C$19=3,'Tool interface'!$C$18=3),'CBA - BIM level 2'!AL64,IF(AND('Tool interface'!$C$19=3,'Tool interface'!$C$18=4),'CBA - BIM level 2'!AK64,IF(AND('Tool interface'!$C$19=3,'Tool interface'!$C$18=5),AJ64,IF(AND('Tool interface'!$C$19=3,'Tool interface'!$C$18=6),AI64,IF(AND('Tool interface'!$C$19=3,'Tool interface'!$C$18=7),AH64,IF(AND('Tool interface'!$C$19=3,'Tool interface'!$C$18=8),AG64,IF(AND('Tool interface'!$C$19=3,'Tool interface'!$C$18=9),AF64,IF(AND('Tool interface'!$C$19=3,'Tool interface'!$C$18=10),AE64,IF(AND('Tool interface'!$C$19=2,'Tool interface'!$C$18=1),'CBA - BIM level 2'!AO64,IF(AND('Tool interface'!$C$19=2,'Tool interface'!$C$18=2),'CBA - BIM level 2'!AN64,IF(AND('Tool interface'!$C$19=2,'Tool interface'!$C$18=3),'CBA - BIM level 2'!AM64,IF(AND('Tool interface'!$C$19=2,'Tool interface'!$C$18=4),'CBA - BIM level 2'!AL64,IF(AND('Tool interface'!$C$19=2,'Tool interface'!$C$18=5),'CBA - BIM level 2'!AK64,IF(AND('Tool interface'!$C$19=2,'Tool interface'!$C$18=6),AJ64,IF(AND('Tool interface'!$C$19=2,'Tool interface'!$C$18=7),AI64,IF(AND('Tool interface'!$C$19=2,'Tool interface'!$C$18=8),AH64,IF(AND('Tool interface'!$C$19=2,'Tool interface'!$C$18=9),AG64,IF(AND('Tool interface'!$C$19=2,'Tool interface'!$C$18=10),AF64,IF(AND('Tool interface'!$C$19=1,'Tool interface'!$C$18=1),'CBA - BIM level 2'!AP64,IF(AND('Tool interface'!$C$19=1,'Tool interface'!$C$18=2),'CBA - BIM level 2'!AO64,IF(AND('Tool interface'!$C$19=1,'Tool interface'!$C$18=3),'CBA - BIM level 2'!AN64,IF(AND('Tool interface'!$C$19=1,'Tool interface'!$C$18=4),'CBA - BIM level 2'!AM64,IF(AND('Tool interface'!$C$19=1,'Tool interface'!$C$18=5),'CBA - BIM level 2'!AL64,IF(AND('Tool interface'!$C$19=1,'Tool interface'!$C$18=6),AK64,IF(AND('Tool interface'!$C$19=1,'Tool interface'!$C$18=7),AJ64,IF(AND('Tool interface'!$C$19=1,'Tool interface'!$C$18=8),AI64,IF(AND('Tool interface'!$C$19=1,'Tool interface'!$C$18=9),AH64,IF(AND('Tool interface'!$C$19=1,'Tool interface'!$C$18=10),AG64,))))))))))))))))))))))))))))))))))))))))))))))))))</f>
        <v>0</v>
      </c>
      <c r="AD65" s="262">
        <f>+IF(AND('Tool interface'!$C$19=5,'Tool interface'!$C$18=1),'CBA - BIM level 2'!AM64,IF(AND('Tool interface'!$C$19=5,'Tool interface'!$C$18=2),'CBA - BIM level 2'!AL64,IF(AND('Tool interface'!$C$19=5,'Tool interface'!$C$18=3),AK64,IF(AND('Tool interface'!$C$19=5,'Tool interface'!$C$18=4),AJ64,IF(AND('Tool interface'!$C$19=5,'Tool interface'!$C$18=5),AI64,IF(AND('Tool interface'!$C$19=5,'Tool interface'!$C$18=6),AH64,IF(AND('Tool interface'!$C$19=5,'Tool interface'!$C$18=7),AG64,IF(AND('Tool interface'!$C$19=5,'Tool interface'!$C$18=8),AF64,IF(AND('Tool interface'!$C$19=5,'Tool interface'!$C$18=9),AE64,IF(AND('Tool interface'!$C$19=5,'Tool interface'!$C$18=10),AD64,IF(AND('Tool interface'!$C$19=4,'Tool interface'!$C$18=1),'CBA - BIM level 2'!AN64,IF(AND('Tool interface'!$C$19=4,'Tool interface'!$C$18=2),'CBA - BIM level 2'!AM64,IF(AND('Tool interface'!$C$19=4,'Tool interface'!$C$18=3),'CBA - BIM level 2'!AL64,IF(AND('Tool interface'!$C$19=4,'Tool interface'!$C$18=4),AK64,IF(AND('Tool interface'!$C$19=4,'Tool interface'!$C$18=5),AJ64,IF(AND('Tool interface'!$C$19=4,'Tool interface'!$C$18=6),AI64,IF(AND('Tool interface'!$C$19=4,'Tool interface'!$C$18=7),AH64,IF(AND('Tool interface'!$C$19=4,'Tool interface'!$C$18=8),AG64,IF(AND('Tool interface'!$C$19=4,'Tool interface'!$C$18=9),AF64,IF(AND('Tool interface'!$C$19=4,'Tool interface'!$C$18=10),AE64,IF(AND('Tool interface'!$C$19=3,'Tool interface'!$C$18=1),'CBA - BIM level 2'!AO64,IF(AND('Tool interface'!$C$19=3,'Tool interface'!$C$18=2),'CBA - BIM level 2'!AN64,IF(AND('Tool interface'!$C$19=3,'Tool interface'!$C$18=3),'CBA - BIM level 2'!AM64,IF(AND('Tool interface'!$C$19=3,'Tool interface'!$C$18=4),'CBA - BIM level 2'!AL64,IF(AND('Tool interface'!$C$19=3,'Tool interface'!$C$18=5),AK64,IF(AND('Tool interface'!$C$19=3,'Tool interface'!$C$18=6),AJ64,IF(AND('Tool interface'!$C$19=3,'Tool interface'!$C$18=7),AI64,IF(AND('Tool interface'!$C$19=3,'Tool interface'!$C$18=8),AH64,IF(AND('Tool interface'!$C$19=3,'Tool interface'!$C$18=9),AG64,IF(AND('Tool interface'!$C$19=3,'Tool interface'!$C$18=10),AF64,IF(AND('Tool interface'!$C$19=2,'Tool interface'!$C$18=1),'CBA - BIM level 2'!AP64,IF(AND('Tool interface'!$C$19=2,'Tool interface'!$C$18=2),'CBA - BIM level 2'!AO64,IF(AND('Tool interface'!$C$19=2,'Tool interface'!$C$18=3),'CBA - BIM level 2'!AN64,IF(AND('Tool interface'!$C$19=2,'Tool interface'!$C$18=4),'CBA - BIM level 2'!AM64,IF(AND('Tool interface'!$C$19=2,'Tool interface'!$C$18=5),'CBA - BIM level 2'!AL64,IF(AND('Tool interface'!$C$19=2,'Tool interface'!$C$18=6),AK64,IF(AND('Tool interface'!$C$19=2,'Tool interface'!$C$18=7),AJ64,IF(AND('Tool interface'!$C$19=2,'Tool interface'!$C$18=8),AI64,IF(AND('Tool interface'!$C$19=2,'Tool interface'!$C$18=9),AH64,IF(AND('Tool interface'!$C$19=2,'Tool interface'!$C$18=10),AG64,IF(AND('Tool interface'!$C$19=1,'Tool interface'!$C$18=1),'CBA - BIM level 2'!AQ64,IF(AND('Tool interface'!$C$19=1,'Tool interface'!$C$18=2),'CBA - BIM level 2'!AP64,IF(AND('Tool interface'!$C$19=1,'Tool interface'!$C$18=3),'CBA - BIM level 2'!AO64,IF(AND('Tool interface'!$C$19=1,'Tool interface'!$C$18=4),'CBA - BIM level 2'!AN64,IF(AND('Tool interface'!$C$19=1,'Tool interface'!$C$18=5),'CBA - BIM level 2'!AM64,IF(AND('Tool interface'!$C$19=1,'Tool interface'!$C$18=6),AL64,IF(AND('Tool interface'!$C$19=1,'Tool interface'!$C$18=7),AK64,IF(AND('Tool interface'!$C$19=1,'Tool interface'!$C$18=8),AJ64,IF(AND('Tool interface'!$C$19=1,'Tool interface'!$C$18=9),AI64,IF(AND('Tool interface'!$C$19=1,'Tool interface'!$C$18=10),AH64,))))))))))))))))))))))))))))))))))))))))))))))))))</f>
        <v>0</v>
      </c>
      <c r="AE65" s="262">
        <f>+IF(AND('Tool interface'!$C$19=5,'Tool interface'!$C$18=1),'CBA - BIM level 2'!AN64,IF(AND('Tool interface'!$C$19=5,'Tool interface'!$C$18=2),'CBA - BIM level 2'!AM64,IF(AND('Tool interface'!$C$19=5,'Tool interface'!$C$18=3),AL64,IF(AND('Tool interface'!$C$19=5,'Tool interface'!$C$18=4),AK64,IF(AND('Tool interface'!$C$19=5,'Tool interface'!$C$18=5),AJ64,IF(AND('Tool interface'!$C$19=5,'Tool interface'!$C$18=6),AI64,IF(AND('Tool interface'!$C$19=5,'Tool interface'!$C$18=7),AH64,IF(AND('Tool interface'!$C$19=5,'Tool interface'!$C$18=8),AG64,IF(AND('Tool interface'!$C$19=5,'Tool interface'!$C$18=9),AF64,IF(AND('Tool interface'!$C$19=5,'Tool interface'!$C$18=10),AE64,IF(AND('Tool interface'!$C$19=4,'Tool interface'!$C$18=1),'CBA - BIM level 2'!AO64,IF(AND('Tool interface'!$C$19=4,'Tool interface'!$C$18=2),'CBA - BIM level 2'!AN64,IF(AND('Tool interface'!$C$19=4,'Tool interface'!$C$18=3),'CBA - BIM level 2'!AM64,IF(AND('Tool interface'!$C$19=4,'Tool interface'!$C$18=4),AL64,IF(AND('Tool interface'!$C$19=4,'Tool interface'!$C$18=5),AK64,IF(AND('Tool interface'!$C$19=4,'Tool interface'!$C$18=6),AJ64,IF(AND('Tool interface'!$C$19=4,'Tool interface'!$C$18=7),AI64,IF(AND('Tool interface'!$C$19=4,'Tool interface'!$C$18=8),AH64,IF(AND('Tool interface'!$C$19=4,'Tool interface'!$C$18=9),AG64,IF(AND('Tool interface'!$C$19=4,'Tool interface'!$C$18=10),AF64,IF(AND('Tool interface'!$C$19=3,'Tool interface'!$C$18=1),'CBA - BIM level 2'!AP64,IF(AND('Tool interface'!$C$19=3,'Tool interface'!$C$18=2),'CBA - BIM level 2'!AO64,IF(AND('Tool interface'!$C$19=3,'Tool interface'!$C$18=3),'CBA - BIM level 2'!AN64,IF(AND('Tool interface'!$C$19=3,'Tool interface'!$C$18=4),'CBA - BIM level 2'!AM64,IF(AND('Tool interface'!$C$19=3,'Tool interface'!$C$18=5),AL64,IF(AND('Tool interface'!$C$19=3,'Tool interface'!$C$18=6),AK64,IF(AND('Tool interface'!$C$19=3,'Tool interface'!$C$18=7),AJ64,IF(AND('Tool interface'!$C$19=3,'Tool interface'!$C$18=8),AI64,IF(AND('Tool interface'!$C$19=3,'Tool interface'!$C$18=9),AH64,IF(AND('Tool interface'!$C$19=3,'Tool interface'!$C$18=10),AG64,IF(AND('Tool interface'!$C$19=2,'Tool interface'!$C$18=1),'CBA - BIM level 2'!AQ64,IF(AND('Tool interface'!$C$19=2,'Tool interface'!$C$18=2),'CBA - BIM level 2'!AP64,IF(AND('Tool interface'!$C$19=2,'Tool interface'!$C$18=3),'CBA - BIM level 2'!AO64,IF(AND('Tool interface'!$C$19=2,'Tool interface'!$C$18=4),'CBA - BIM level 2'!AN64,IF(AND('Tool interface'!$C$19=2,'Tool interface'!$C$18=5),'CBA - BIM level 2'!AM64,IF(AND('Tool interface'!$C$19=2,'Tool interface'!$C$18=6),AL64,IF(AND('Tool interface'!$C$19=2,'Tool interface'!$C$18=7),AK64,IF(AND('Tool interface'!$C$19=2,'Tool interface'!$C$18=8),AJ64,IF(AND('Tool interface'!$C$19=2,'Tool interface'!$C$18=9),AI64,IF(AND('Tool interface'!$C$19=2,'Tool interface'!$C$18=10),AH64,IF(AND('Tool interface'!$C$19=1,'Tool interface'!$C$18=1),'CBA - BIM level 2'!AR64,IF(AND('Tool interface'!$C$19=1,'Tool interface'!$C$18=2),'CBA - BIM level 2'!AQ64,IF(AND('Tool interface'!$C$19=1,'Tool interface'!$C$18=3),'CBA - BIM level 2'!AP64,IF(AND('Tool interface'!$C$19=1,'Tool interface'!$C$18=4),'CBA - BIM level 2'!AO64,IF(AND('Tool interface'!$C$19=1,'Tool interface'!$C$18=5),'CBA - BIM level 2'!AN64,IF(AND('Tool interface'!$C$19=1,'Tool interface'!$C$18=6),AM64,IF(AND('Tool interface'!$C$19=1,'Tool interface'!$C$18=7),AL64,IF(AND('Tool interface'!$C$19=1,'Tool interface'!$C$18=8),AK64,IF(AND('Tool interface'!$C$19=1,'Tool interface'!$C$18=9),AJ64,IF(AND('Tool interface'!$C$19=1,'Tool interface'!$C$18=10),AI64,))))))))))))))))))))))))))))))))))))))))))))))))))</f>
        <v>0</v>
      </c>
      <c r="AF65" s="262">
        <f>+IF(AND('Tool interface'!$C$19=5,'Tool interface'!$C$18=1),'CBA - BIM level 2'!AO64,IF(AND('Tool interface'!$C$19=5,'Tool interface'!$C$18=2),'CBA - BIM level 2'!AN64,IF(AND('Tool interface'!$C$19=5,'Tool interface'!$C$18=3),AM64,IF(AND('Tool interface'!$C$19=5,'Tool interface'!$C$18=4),AL64,IF(AND('Tool interface'!$C$19=5,'Tool interface'!$C$18=5),AK64,IF(AND('Tool interface'!$C$19=5,'Tool interface'!$C$18=6),AJ64,IF(AND('Tool interface'!$C$19=5,'Tool interface'!$C$18=7),AI64,IF(AND('Tool interface'!$C$19=5,'Tool interface'!$C$18=8),AH64,IF(AND('Tool interface'!$C$19=5,'Tool interface'!$C$18=9),AG64,IF(AND('Tool interface'!$C$19=5,'Tool interface'!$C$18=10),AF64,IF(AND('Tool interface'!$C$19=4,'Tool interface'!$C$18=1),'CBA - BIM level 2'!AP64,IF(AND('Tool interface'!$C$19=4,'Tool interface'!$C$18=2),'CBA - BIM level 2'!AO64,IF(AND('Tool interface'!$C$19=4,'Tool interface'!$C$18=3),'CBA - BIM level 2'!AN64,IF(AND('Tool interface'!$C$19=4,'Tool interface'!$C$18=4),AM64,IF(AND('Tool interface'!$C$19=4,'Tool interface'!$C$18=5),AL64,IF(AND('Tool interface'!$C$19=4,'Tool interface'!$C$18=6),AK64,IF(AND('Tool interface'!$C$19=4,'Tool interface'!$C$18=7),AJ64,IF(AND('Tool interface'!$C$19=4,'Tool interface'!$C$18=8),AI64,IF(AND('Tool interface'!$C$19=4,'Tool interface'!$C$18=9),AH64,IF(AND('Tool interface'!$C$19=4,'Tool interface'!$C$18=10),AG64,IF(AND('Tool interface'!$C$19=3,'Tool interface'!$C$18=1),'CBA - BIM level 2'!AQ64,IF(AND('Tool interface'!$C$19=3,'Tool interface'!$C$18=2),'CBA - BIM level 2'!AP64,IF(AND('Tool interface'!$C$19=3,'Tool interface'!$C$18=3),'CBA - BIM level 2'!AO64,IF(AND('Tool interface'!$C$19=3,'Tool interface'!$C$18=4),'CBA - BIM level 2'!AN64,IF(AND('Tool interface'!$C$19=3,'Tool interface'!$C$18=5),AM64,IF(AND('Tool interface'!$C$19=3,'Tool interface'!$C$18=6),AL64,IF(AND('Tool interface'!$C$19=3,'Tool interface'!$C$18=7),AK64,IF(AND('Tool interface'!$C$19=3,'Tool interface'!$C$18=8),AJ64,IF(AND('Tool interface'!$C$19=3,'Tool interface'!$C$18=9),AI64,IF(AND('Tool interface'!$C$19=3,'Tool interface'!$C$18=10),AH64,IF(AND('Tool interface'!$C$19=2,'Tool interface'!$C$18=1),'CBA - BIM level 2'!AR64,IF(AND('Tool interface'!$C$19=2,'Tool interface'!$C$18=2),'CBA - BIM level 2'!AQ64,IF(AND('Tool interface'!$C$19=2,'Tool interface'!$C$18=3),'CBA - BIM level 2'!AP64,IF(AND('Tool interface'!$C$19=2,'Tool interface'!$C$18=4),'CBA - BIM level 2'!AO64,IF(AND('Tool interface'!$C$19=2,'Tool interface'!$C$18=5),'CBA - BIM level 2'!AN64,IF(AND('Tool interface'!$C$19=2,'Tool interface'!$C$18=6),AM64,IF(AND('Tool interface'!$C$19=2,'Tool interface'!$C$18=7),AL64,IF(AND('Tool interface'!$C$19=2,'Tool interface'!$C$18=8),AK64,IF(AND('Tool interface'!$C$19=2,'Tool interface'!$C$18=9),AJ64,IF(AND('Tool interface'!$C$19=2,'Tool interface'!$C$18=10),AI64,IF(AND('Tool interface'!$C$19=1,'Tool interface'!$C$18=1),'CBA - BIM level 2'!AS64,IF(AND('Tool interface'!$C$19=1,'Tool interface'!$C$18=2),'CBA - BIM level 2'!AR64,IF(AND('Tool interface'!$C$19=1,'Tool interface'!$C$18=3),'CBA - BIM level 2'!AQ64,IF(AND('Tool interface'!$C$19=1,'Tool interface'!$C$18=4),'CBA - BIM level 2'!AP64,IF(AND('Tool interface'!$C$19=1,'Tool interface'!$C$18=5),'CBA - BIM level 2'!AO64,IF(AND('Tool interface'!$C$19=1,'Tool interface'!$C$18=6),AN64,IF(AND('Tool interface'!$C$19=1,'Tool interface'!$C$18=7),AM64,IF(AND('Tool interface'!$C$19=1,'Tool interface'!$C$18=8),AL64,IF(AND('Tool interface'!$C$19=1,'Tool interface'!$C$18=9),AK64,IF(AND('Tool interface'!$C$19=1,'Tool interface'!$C$18=10),AJ64,))))))))))))))))))))))))))))))))))))))))))))))))))</f>
        <v>0</v>
      </c>
      <c r="AG65" s="262">
        <f>+IF(AND('Tool interface'!$C$19=5,'Tool interface'!$C$18=1),'CBA - BIM level 2'!AP64,IF(AND('Tool interface'!$C$19=5,'Tool interface'!$C$18=2),'CBA - BIM level 2'!AO64,IF(AND('Tool interface'!$C$19=5,'Tool interface'!$C$18=3),AN64,IF(AND('Tool interface'!$C$19=5,'Tool interface'!$C$18=4),AM64,IF(AND('Tool interface'!$C$19=5,'Tool interface'!$C$18=5),AL64,IF(AND('Tool interface'!$C$19=5,'Tool interface'!$C$18=6),AK64,IF(AND('Tool interface'!$C$19=5,'Tool interface'!$C$18=7),AJ64,IF(AND('Tool interface'!$C$19=5,'Tool interface'!$C$18=8),AI64,IF(AND('Tool interface'!$C$19=5,'Tool interface'!$C$18=9),AH64,IF(AND('Tool interface'!$C$19=5,'Tool interface'!$C$18=10),AG64,IF(AND('Tool interface'!$C$19=4,'Tool interface'!$C$18=1),'CBA - BIM level 2'!AQ64,IF(AND('Tool interface'!$C$19=4,'Tool interface'!$C$18=2),'CBA - BIM level 2'!AP64,IF(AND('Tool interface'!$C$19=4,'Tool interface'!$C$18=3),'CBA - BIM level 2'!AO64,IF(AND('Tool interface'!$C$19=4,'Tool interface'!$C$18=4),AN64,IF(AND('Tool interface'!$C$19=4,'Tool interface'!$C$18=5),AM64,IF(AND('Tool interface'!$C$19=4,'Tool interface'!$C$18=6),AL64,IF(AND('Tool interface'!$C$19=4,'Tool interface'!$C$18=7),AK64,IF(AND('Tool interface'!$C$19=4,'Tool interface'!$C$18=8),AJ64,IF(AND('Tool interface'!$C$19=4,'Tool interface'!$C$18=9),AI64,IF(AND('Tool interface'!$C$19=4,'Tool interface'!$C$18=10),AH64,IF(AND('Tool interface'!$C$19=3,'Tool interface'!$C$18=1),'CBA - BIM level 2'!AR64,IF(AND('Tool interface'!$C$19=3,'Tool interface'!$C$18=2),'CBA - BIM level 2'!AQ64,IF(AND('Tool interface'!$C$19=3,'Tool interface'!$C$18=3),'CBA - BIM level 2'!AP64,IF(AND('Tool interface'!$C$19=3,'Tool interface'!$C$18=4),'CBA - BIM level 2'!AO64,IF(AND('Tool interface'!$C$19=3,'Tool interface'!$C$18=5),AN64,IF(AND('Tool interface'!$C$19=3,'Tool interface'!$C$18=6),AM64,IF(AND('Tool interface'!$C$19=3,'Tool interface'!$C$18=7),AL64,IF(AND('Tool interface'!$C$19=3,'Tool interface'!$C$18=8),AK64,IF(AND('Tool interface'!$C$19=3,'Tool interface'!$C$18=9),AJ64,IF(AND('Tool interface'!$C$19=3,'Tool interface'!$C$18=10),AI64,IF(AND('Tool interface'!$C$19=2,'Tool interface'!$C$18=1),'CBA - BIM level 2'!AS64,IF(AND('Tool interface'!$C$19=2,'Tool interface'!$C$18=2),'CBA - BIM level 2'!AR64,IF(AND('Tool interface'!$C$19=2,'Tool interface'!$C$18=3),'CBA - BIM level 2'!AQ64,IF(AND('Tool interface'!$C$19=2,'Tool interface'!$C$18=4),'CBA - BIM level 2'!AP64,IF(AND('Tool interface'!$C$19=2,'Tool interface'!$C$18=5),'CBA - BIM level 2'!AO64,IF(AND('Tool interface'!$C$19=2,'Tool interface'!$C$18=6),AN64,IF(AND('Tool interface'!$C$19=2,'Tool interface'!$C$18=7),AM64,IF(AND('Tool interface'!$C$19=2,'Tool interface'!$C$18=8),AL64,IF(AND('Tool interface'!$C$19=2,'Tool interface'!$C$18=9),AK64,IF(AND('Tool interface'!$C$19=2,'Tool interface'!$C$18=10),AJ64,IF(AND('Tool interface'!$C$19=1,'Tool interface'!$C$18=1),'CBA - BIM level 2'!AT64,IF(AND('Tool interface'!$C$19=1,'Tool interface'!$C$18=2),'CBA - BIM level 2'!AS64,IF(AND('Tool interface'!$C$19=1,'Tool interface'!$C$18=3),'CBA - BIM level 2'!AR64,IF(AND('Tool interface'!$C$19=1,'Tool interface'!$C$18=4),'CBA - BIM level 2'!AQ64,IF(AND('Tool interface'!$C$19=1,'Tool interface'!$C$18=5),'CBA - BIM level 2'!AP64,IF(AND('Tool interface'!$C$19=1,'Tool interface'!$C$18=6),AO64,IF(AND('Tool interface'!$C$19=1,'Tool interface'!$C$18=7),AN64,IF(AND('Tool interface'!$C$19=1,'Tool interface'!$C$18=8),AM64,IF(AND('Tool interface'!$C$19=1,'Tool interface'!$C$18=9),AL64,IF(AND('Tool interface'!$C$19=1,'Tool interface'!$C$18=10),AK64,))))))))))))))))))))))))))))))))))))))))))))))))))</f>
        <v>0</v>
      </c>
      <c r="AH65" s="262">
        <f>+IF(AND('Tool interface'!$C$19=5,'Tool interface'!$C$18=1),'CBA - BIM level 2'!AQ64,IF(AND('Tool interface'!$C$19=5,'Tool interface'!$C$18=2),'CBA - BIM level 2'!AP64,IF(AND('Tool interface'!$C$19=5,'Tool interface'!$C$18=3),AO64,IF(AND('Tool interface'!$C$19=5,'Tool interface'!$C$18=4),AN64,IF(AND('Tool interface'!$C$19=5,'Tool interface'!$C$18=5),AM64,IF(AND('Tool interface'!$C$19=5,'Tool interface'!$C$18=6),AL64,IF(AND('Tool interface'!$C$19=5,'Tool interface'!$C$18=7),AK64,IF(AND('Tool interface'!$C$19=5,'Tool interface'!$C$18=8),AJ64,IF(AND('Tool interface'!$C$19=5,'Tool interface'!$C$18=9),AI64,IF(AND('Tool interface'!$C$19=5,'Tool interface'!$C$18=10),AH64,IF(AND('Tool interface'!$C$19=4,'Tool interface'!$C$18=1),'CBA - BIM level 2'!AR64,IF(AND('Tool interface'!$C$19=4,'Tool interface'!$C$18=2),'CBA - BIM level 2'!AQ64,IF(AND('Tool interface'!$C$19=4,'Tool interface'!$C$18=3),'CBA - BIM level 2'!AP64,IF(AND('Tool interface'!$C$19=4,'Tool interface'!$C$18=4),AO64,IF(AND('Tool interface'!$C$19=4,'Tool interface'!$C$18=5),AN64,IF(AND('Tool interface'!$C$19=4,'Tool interface'!$C$18=6),AM64,IF(AND('Tool interface'!$C$19=4,'Tool interface'!$C$18=7),AL64,IF(AND('Tool interface'!$C$19=4,'Tool interface'!$C$18=8),AK64,IF(AND('Tool interface'!$C$19=4,'Tool interface'!$C$18=9),AJ64,IF(AND('Tool interface'!$C$19=4,'Tool interface'!$C$18=10),AI64,IF(AND('Tool interface'!$C$19=3,'Tool interface'!$C$18=1),'CBA - BIM level 2'!AS64,IF(AND('Tool interface'!$C$19=3,'Tool interface'!$C$18=2),'CBA - BIM level 2'!AR64,IF(AND('Tool interface'!$C$19=3,'Tool interface'!$C$18=3),'CBA - BIM level 2'!AQ64,IF(AND('Tool interface'!$C$19=3,'Tool interface'!$C$18=4),'CBA - BIM level 2'!AP64,IF(AND('Tool interface'!$C$19=3,'Tool interface'!$C$18=5),AO64,IF(AND('Tool interface'!$C$19=3,'Tool interface'!$C$18=6),AN64,IF(AND('Tool interface'!$C$19=3,'Tool interface'!$C$18=7),AM64,IF(AND('Tool interface'!$C$19=3,'Tool interface'!$C$18=8),AL64,IF(AND('Tool interface'!$C$19=3,'Tool interface'!$C$18=9),AK64,IF(AND('Tool interface'!$C$19=3,'Tool interface'!$C$18=10),AJ64,IF(AND('Tool interface'!$C$19=2,'Tool interface'!$C$18=1),'CBA - BIM level 2'!AT64,IF(AND('Tool interface'!$C$19=2,'Tool interface'!$C$18=2),'CBA - BIM level 2'!AS64,IF(AND('Tool interface'!$C$19=2,'Tool interface'!$C$18=3),'CBA - BIM level 2'!AR64,IF(AND('Tool interface'!$C$19=2,'Tool interface'!$C$18=4),'CBA - BIM level 2'!AQ64,IF(AND('Tool interface'!$C$19=2,'Tool interface'!$C$18=5),'CBA - BIM level 2'!AP64,IF(AND('Tool interface'!$C$19=2,'Tool interface'!$C$18=6),AO64,IF(AND('Tool interface'!$C$19=2,'Tool interface'!$C$18=7),AN64,IF(AND('Tool interface'!$C$19=2,'Tool interface'!$C$18=8),AM64,IF(AND('Tool interface'!$C$19=2,'Tool interface'!$C$18=9),AL64,IF(AND('Tool interface'!$C$19=2,'Tool interface'!$C$18=10),AK64,IF(AND('Tool interface'!$C$19=1,'Tool interface'!$C$18=1),'CBA - BIM level 2'!AU64,IF(AND('Tool interface'!$C$19=1,'Tool interface'!$C$18=2),'CBA - BIM level 2'!AT64,IF(AND('Tool interface'!$C$19=1,'Tool interface'!$C$18=3),'CBA - BIM level 2'!AS64,IF(AND('Tool interface'!$C$19=1,'Tool interface'!$C$18=4),'CBA - BIM level 2'!AR64,IF(AND('Tool interface'!$C$19=1,'Tool interface'!$C$18=5),'CBA - BIM level 2'!AQ64,IF(AND('Tool interface'!$C$19=1,'Tool interface'!$C$18=6),AP64,IF(AND('Tool interface'!$C$19=1,'Tool interface'!$C$18=7),AO64,IF(AND('Tool interface'!$C$19=1,'Tool interface'!$C$18=8),AN64,IF(AND('Tool interface'!$C$19=1,'Tool interface'!$C$18=9),AM64,IF(AND('Tool interface'!$C$19=1,'Tool interface'!$C$18=10),AL64,))))))))))))))))))))))))))))))))))))))))))))))))))</f>
        <v>0</v>
      </c>
      <c r="AI65" s="262">
        <f>+IF(AND('Tool interface'!$C$19=5,'Tool interface'!$C$18=1),'CBA - BIM level 2'!AR64,IF(AND('Tool interface'!$C$19=5,'Tool interface'!$C$18=2),'CBA - BIM level 2'!AQ64,IF(AND('Tool interface'!$C$19=5,'Tool interface'!$C$18=3),AP64,IF(AND('Tool interface'!$C$19=5,'Tool interface'!$C$18=4),AO64,IF(AND('Tool interface'!$C$19=5,'Tool interface'!$C$18=5),AN64,IF(AND('Tool interface'!$C$19=5,'Tool interface'!$C$18=6),AM64,IF(AND('Tool interface'!$C$19=5,'Tool interface'!$C$18=7),AL64,IF(AND('Tool interface'!$C$19=5,'Tool interface'!$C$18=8),AK64,IF(AND('Tool interface'!$C$19=5,'Tool interface'!$C$18=9),AJ64,IF(AND('Tool interface'!$C$19=5,'Tool interface'!$C$18=10),AI64,IF(AND('Tool interface'!$C$19=4,'Tool interface'!$C$18=1),'CBA - BIM level 2'!AS64,IF(AND('Tool interface'!$C$19=4,'Tool interface'!$C$18=2),'CBA - BIM level 2'!AR64,IF(AND('Tool interface'!$C$19=4,'Tool interface'!$C$18=3),'CBA - BIM level 2'!AQ64,IF(AND('Tool interface'!$C$19=4,'Tool interface'!$C$18=4),AP64,IF(AND('Tool interface'!$C$19=4,'Tool interface'!$C$18=5),AO64,IF(AND('Tool interface'!$C$19=4,'Tool interface'!$C$18=6),AN64,IF(AND('Tool interface'!$C$19=4,'Tool interface'!$C$18=7),AM64,IF(AND('Tool interface'!$C$19=4,'Tool interface'!$C$18=8),AL64,IF(AND('Tool interface'!$C$19=4,'Tool interface'!$C$18=9),AK64,IF(AND('Tool interface'!$C$19=4,'Tool interface'!$C$18=10),AJ64,IF(AND('Tool interface'!$C$19=3,'Tool interface'!$C$18=1),'CBA - BIM level 2'!AT64,IF(AND('Tool interface'!$C$19=3,'Tool interface'!$C$18=2),'CBA - BIM level 2'!AS64,IF(AND('Tool interface'!$C$19=3,'Tool interface'!$C$18=3),'CBA - BIM level 2'!AR64,IF(AND('Tool interface'!$C$19=3,'Tool interface'!$C$18=4),'CBA - BIM level 2'!AQ64,IF(AND('Tool interface'!$C$19=3,'Tool interface'!$C$18=5),AP64,IF(AND('Tool interface'!$C$19=3,'Tool interface'!$C$18=6),AO64,IF(AND('Tool interface'!$C$19=3,'Tool interface'!$C$18=7),AN64,IF(AND('Tool interface'!$C$19=3,'Tool interface'!$C$18=8),AM64,IF(AND('Tool interface'!$C$19=3,'Tool interface'!$C$18=9),AL64,IF(AND('Tool interface'!$C$19=3,'Tool interface'!$C$18=10),AK64,IF(AND('Tool interface'!$C$19=2,'Tool interface'!$C$18=1),'CBA - BIM level 2'!AU64,IF(AND('Tool interface'!$C$19=2,'Tool interface'!$C$18=2),'CBA - BIM level 2'!AT64,IF(AND('Tool interface'!$C$19=2,'Tool interface'!$C$18=3),'CBA - BIM level 2'!AS64,IF(AND('Tool interface'!$C$19=2,'Tool interface'!$C$18=4),'CBA - BIM level 2'!AR64,IF(AND('Tool interface'!$C$19=2,'Tool interface'!$C$18=5),'CBA - BIM level 2'!AQ64,IF(AND('Tool interface'!$C$19=2,'Tool interface'!$C$18=6),AP64,IF(AND('Tool interface'!$C$19=2,'Tool interface'!$C$18=7),AO64,IF(AND('Tool interface'!$C$19=2,'Tool interface'!$C$18=8),AN64,IF(AND('Tool interface'!$C$19=2,'Tool interface'!$C$18=9),AM64,IF(AND('Tool interface'!$C$19=2,'Tool interface'!$C$18=10),AL64,IF(AND('Tool interface'!$C$19=1,'Tool interface'!$C$18=1),'CBA - BIM level 2'!AV64,IF(AND('Tool interface'!$C$19=1,'Tool interface'!$C$18=2),'CBA - BIM level 2'!AU64,IF(AND('Tool interface'!$C$19=1,'Tool interface'!$C$18=3),'CBA - BIM level 2'!AT64,IF(AND('Tool interface'!$C$19=1,'Tool interface'!$C$18=4),'CBA - BIM level 2'!AS64,IF(AND('Tool interface'!$C$19=1,'Tool interface'!$C$18=5),'CBA - BIM level 2'!AR64,IF(AND('Tool interface'!$C$19=1,'Tool interface'!$C$18=6),AQ64,IF(AND('Tool interface'!$C$19=1,'Tool interface'!$C$18=7),AP64,IF(AND('Tool interface'!$C$19=1,'Tool interface'!$C$18=8),AO64,IF(AND('Tool interface'!$C$19=1,'Tool interface'!$C$18=9),AN64,IF(AND('Tool interface'!$C$19=1,'Tool interface'!$C$18=10),AM64,))))))))))))))))))))))))))))))))))))))))))))))))))</f>
        <v>0</v>
      </c>
      <c r="AJ65" s="262">
        <f>+IF(AND('Tool interface'!$C$19=5,'Tool interface'!$C$18=1),'CBA - BIM level 2'!AS64,IF(AND('Tool interface'!$C$19=5,'Tool interface'!$C$18=2),'CBA - BIM level 2'!AR64,IF(AND('Tool interface'!$C$19=5,'Tool interface'!$C$18=3),AQ64,IF(AND('Tool interface'!$C$19=5,'Tool interface'!$C$18=4),AP64,IF(AND('Tool interface'!$C$19=5,'Tool interface'!$C$18=5),AO64,IF(AND('Tool interface'!$C$19=5,'Tool interface'!$C$18=6),AN64,IF(AND('Tool interface'!$C$19=5,'Tool interface'!$C$18=7),AM64,IF(AND('Tool interface'!$C$19=5,'Tool interface'!$C$18=8),AL64,IF(AND('Tool interface'!$C$19=5,'Tool interface'!$C$18=9),AK64,IF(AND('Tool interface'!$C$19=5,'Tool interface'!$C$18=10),AJ64,IF(AND('Tool interface'!$C$19=4,'Tool interface'!$C$18=1),'CBA - BIM level 2'!AT64,IF(AND('Tool interface'!$C$19=4,'Tool interface'!$C$18=2),'CBA - BIM level 2'!AS64,IF(AND('Tool interface'!$C$19=4,'Tool interface'!$C$18=3),'CBA - BIM level 2'!AR64,IF(AND('Tool interface'!$C$19=4,'Tool interface'!$C$18=4),AQ64,IF(AND('Tool interface'!$C$19=4,'Tool interface'!$C$18=5),AP64,IF(AND('Tool interface'!$C$19=4,'Tool interface'!$C$18=6),AO64,IF(AND('Tool interface'!$C$19=4,'Tool interface'!$C$18=7),AN64,IF(AND('Tool interface'!$C$19=4,'Tool interface'!$C$18=8),AM64,IF(AND('Tool interface'!$C$19=4,'Tool interface'!$C$18=9),AL64,IF(AND('Tool interface'!$C$19=4,'Tool interface'!$C$18=10),AK64,IF(AND('Tool interface'!$C$19=3,'Tool interface'!$C$18=1),'CBA - BIM level 2'!AU64,IF(AND('Tool interface'!$C$19=3,'Tool interface'!$C$18=2),'CBA - BIM level 2'!AT64,IF(AND('Tool interface'!$C$19=3,'Tool interface'!$C$18=3),'CBA - BIM level 2'!AS64,IF(AND('Tool interface'!$C$19=3,'Tool interface'!$C$18=4),'CBA - BIM level 2'!AR64,IF(AND('Tool interface'!$C$19=3,'Tool interface'!$C$18=5),AQ64,IF(AND('Tool interface'!$C$19=3,'Tool interface'!$C$18=6),AP64,IF(AND('Tool interface'!$C$19=3,'Tool interface'!$C$18=7),AO64,IF(AND('Tool interface'!$C$19=3,'Tool interface'!$C$18=8),AN64,IF(AND('Tool interface'!$C$19=3,'Tool interface'!$C$18=9),AM64,IF(AND('Tool interface'!$C$19=3,'Tool interface'!$C$18=10),AL64,IF(AND('Tool interface'!$C$19=2,'Tool interface'!$C$18=1),'CBA - BIM level 2'!AV64,IF(AND('Tool interface'!$C$19=2,'Tool interface'!$C$18=2),'CBA - BIM level 2'!AU64,IF(AND('Tool interface'!$C$19=2,'Tool interface'!$C$18=3),'CBA - BIM level 2'!AT64,IF(AND('Tool interface'!$C$19=2,'Tool interface'!$C$18=4),'CBA - BIM level 2'!AS64,IF(AND('Tool interface'!$C$19=2,'Tool interface'!$C$18=5),'CBA - BIM level 2'!AR64,IF(AND('Tool interface'!$C$19=2,'Tool interface'!$C$18=6),AQ64,IF(AND('Tool interface'!$C$19=2,'Tool interface'!$C$18=7),AP64,IF(AND('Tool interface'!$C$19=2,'Tool interface'!$C$18=8),AO64,IF(AND('Tool interface'!$C$19=2,'Tool interface'!$C$18=9),AN64,IF(AND('Tool interface'!$C$19=2,'Tool interface'!$C$18=10),AM64,IF(AND('Tool interface'!$C$19=1,'Tool interface'!$C$18=1),'CBA - BIM level 2'!AW64,IF(AND('Tool interface'!$C$19=1,'Tool interface'!$C$18=2),'CBA - BIM level 2'!AV64,IF(AND('Tool interface'!$C$19=1,'Tool interface'!$C$18=3),'CBA - BIM level 2'!AU64,IF(AND('Tool interface'!$C$19=1,'Tool interface'!$C$18=4),'CBA - BIM level 2'!AT64,IF(AND('Tool interface'!$C$19=1,'Tool interface'!$C$18=5),'CBA - BIM level 2'!AS64,IF(AND('Tool interface'!$C$19=1,'Tool interface'!$C$18=6),AR64,IF(AND('Tool interface'!$C$19=1,'Tool interface'!$C$18=7),AQ64,IF(AND('Tool interface'!$C$19=1,'Tool interface'!$C$18=8),AP64,IF(AND('Tool interface'!$C$19=1,'Tool interface'!$C$18=9),AO64,IF(AND('Tool interface'!$C$19=1,'Tool interface'!$C$18=10),AN64,))))))))))))))))))))))))))))))))))))))))))))))))))</f>
        <v>0</v>
      </c>
      <c r="AK65" s="262">
        <f>+IF(AND('Tool interface'!$C$19=5,'Tool interface'!$C$18=1),'CBA - BIM level 2'!AT64,IF(AND('Tool interface'!$C$19=5,'Tool interface'!$C$18=2),'CBA - BIM level 2'!AS64,IF(AND('Tool interface'!$C$19=5,'Tool interface'!$C$18=3),AR64,IF(AND('Tool interface'!$C$19=5,'Tool interface'!$C$18=4),AQ64,IF(AND('Tool interface'!$C$19=5,'Tool interface'!$C$18=5),AP64,IF(AND('Tool interface'!$C$19=5,'Tool interface'!$C$18=6),AO64,IF(AND('Tool interface'!$C$19=5,'Tool interface'!$C$18=7),AN64,IF(AND('Tool interface'!$C$19=5,'Tool interface'!$C$18=8),AM64,IF(AND('Tool interface'!$C$19=5,'Tool interface'!$C$18=9),AL64,IF(AND('Tool interface'!$C$19=5,'Tool interface'!$C$18=10),AK63,IF(AND('Tool interface'!$C$19=4,'Tool interface'!$C$18=1),'CBA - BIM level 2'!AU64,IF(AND('Tool interface'!$C$19=4,'Tool interface'!$C$18=2),'CBA - BIM level 2'!AT64,IF(AND('Tool interface'!$C$19=4,'Tool interface'!$C$18=3),'CBA - BIM level 2'!AS64,IF(AND('Tool interface'!$C$19=4,'Tool interface'!$C$18=4),AR64,IF(AND('Tool interface'!$C$19=4,'Tool interface'!$C$18=5),AQ64,IF(AND('Tool interface'!$C$19=4,'Tool interface'!$C$18=6),AP64,IF(AND('Tool interface'!$C$19=4,'Tool interface'!$C$18=7),AO64,IF(AND('Tool interface'!$C$19=4,'Tool interface'!$C$18=8),AN64,IF(AND('Tool interface'!$C$19=4,'Tool interface'!$C$18=9),AM64,IF(AND('Tool interface'!$C$19=4,'Tool interface'!$C$18=10),AL64,IF(AND('Tool interface'!$C$19=3,'Tool interface'!$C$18=1),'CBA - BIM level 2'!AV64,IF(AND('Tool interface'!$C$19=3,'Tool interface'!$C$18=2),'CBA - BIM level 2'!AU64,IF(AND('Tool interface'!$C$19=3,'Tool interface'!$C$18=3),'CBA - BIM level 2'!AT64,IF(AND('Tool interface'!$C$19=3,'Tool interface'!$C$18=4),'CBA - BIM level 2'!AS64,IF(AND('Tool interface'!$C$19=3,'Tool interface'!$C$18=5),AR64,IF(AND('Tool interface'!$C$19=3,'Tool interface'!$C$18=6),AQ64,IF(AND('Tool interface'!$C$19=3,'Tool interface'!$C$18=7),AP64,IF(AND('Tool interface'!$C$19=3,'Tool interface'!$C$18=8),AO64,IF(AND('Tool interface'!$C$19=3,'Tool interface'!$C$18=9),AN64,IF(AND('Tool interface'!$C$19=3,'Tool interface'!$C$18=10),AM64,IF(AND('Tool interface'!$C$19=2,'Tool interface'!$C$18=1),'CBA - BIM level 2'!AW64,IF(AND('Tool interface'!$C$19=2,'Tool interface'!$C$18=2),'CBA - BIM level 2'!AV64,IF(AND('Tool interface'!$C$19=2,'Tool interface'!$C$18=3),'CBA - BIM level 2'!AU64,IF(AND('Tool interface'!$C$19=2,'Tool interface'!$C$18=4),'CBA - BIM level 2'!AT64,IF(AND('Tool interface'!$C$19=2,'Tool interface'!$C$18=5),'CBA - BIM level 2'!AS64,IF(AND('Tool interface'!$C$19=2,'Tool interface'!$C$18=6),AR64,IF(AND('Tool interface'!$C$19=2,'Tool interface'!$C$18=7),AQ64,IF(AND('Tool interface'!$C$19=2,'Tool interface'!$C$18=8),AP64,IF(AND('Tool interface'!$C$19=2,'Tool interface'!$C$18=9),AO64,IF(AND('Tool interface'!$C$19=2,'Tool interface'!$C$18=10),AN64,IF(AND('Tool interface'!$C$19=1,'Tool interface'!$C$18=1),'CBA - BIM level 2'!AX64,IF(AND('Tool interface'!$C$19=1,'Tool interface'!$C$18=2),'CBA - BIM level 2'!AW64,IF(AND('Tool interface'!$C$19=1,'Tool interface'!$C$18=3),'CBA - BIM level 2'!AV64,IF(AND('Tool interface'!$C$19=1,'Tool interface'!$C$18=4),'CBA - BIM level 2'!AU64,IF(AND('Tool interface'!$C$19=1,'Tool interface'!$C$18=5),'CBA - BIM level 2'!AT64,IF(AND('Tool interface'!$C$19=1,'Tool interface'!$C$18=6),AS64,IF(AND('Tool interface'!$C$19=1,'Tool interface'!$C$18=7),AR64,IF(AND('Tool interface'!$C$19=1,'Tool interface'!$C$18=8),AQ64,IF(AND('Tool interface'!$C$19=1,'Tool interface'!$C$18=9),AP64,IF(AND('Tool interface'!$C$19=1,'Tool interface'!$C$18=10),AO64,))))))))))))))))))))))))))))))))))))))))))))))))))</f>
        <v>0</v>
      </c>
      <c r="AL65" s="247"/>
      <c r="AM65" s="247"/>
      <c r="AN65" s="247"/>
      <c r="AO65" s="247"/>
    </row>
    <row r="66" spans="1:43" ht="15" thickBot="1" x14ac:dyDescent="0.4">
      <c r="A66" s="633"/>
      <c r="B66" s="406" t="s">
        <v>467</v>
      </c>
      <c r="C66" s="262">
        <f>+$C$65+NPV($C$37,$D$65:$AK$65)</f>
        <v>0</v>
      </c>
      <c r="D66" s="271"/>
      <c r="E66" s="271"/>
      <c r="F66" s="271"/>
      <c r="G66" s="271"/>
      <c r="H66" s="271"/>
      <c r="I66" s="271"/>
      <c r="J66" s="271"/>
      <c r="K66" s="271"/>
      <c r="L66" s="271"/>
      <c r="M66" s="271"/>
      <c r="N66" s="271"/>
      <c r="O66" s="271"/>
      <c r="P66" s="271"/>
      <c r="Q66" s="271"/>
      <c r="R66" s="271"/>
      <c r="S66" s="271"/>
      <c r="T66" s="271"/>
      <c r="U66" s="271"/>
      <c r="V66" s="271"/>
      <c r="W66" s="271"/>
      <c r="X66" s="271"/>
      <c r="Y66" s="271"/>
      <c r="Z66" s="271"/>
      <c r="AA66" s="271"/>
      <c r="AB66" s="271"/>
      <c r="AC66" s="271"/>
      <c r="AD66" s="271"/>
      <c r="AE66" s="271"/>
      <c r="AF66" s="271"/>
      <c r="AG66" s="271"/>
      <c r="AH66" s="271"/>
      <c r="AI66" s="271"/>
      <c r="AJ66" s="271"/>
      <c r="AK66" s="271"/>
      <c r="AL66" s="247"/>
      <c r="AM66" s="247"/>
      <c r="AN66" s="247"/>
      <c r="AO66" s="247"/>
    </row>
    <row r="67" spans="1:43" ht="15" thickBot="1" x14ac:dyDescent="0.4">
      <c r="A67" s="323"/>
      <c r="B67" s="247"/>
      <c r="C67" s="271"/>
      <c r="D67" s="271"/>
      <c r="E67" s="271"/>
      <c r="F67" s="271"/>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1"/>
      <c r="AE67" s="271"/>
      <c r="AF67" s="271"/>
      <c r="AG67" s="271"/>
      <c r="AH67" s="271"/>
      <c r="AI67" s="271"/>
      <c r="AJ67" s="271"/>
      <c r="AK67" s="271"/>
      <c r="AL67" s="247"/>
      <c r="AM67" s="247"/>
      <c r="AN67" s="247"/>
      <c r="AO67" s="247"/>
    </row>
    <row r="68" spans="1:43" ht="15" customHeight="1" thickBot="1" x14ac:dyDescent="0.4">
      <c r="A68" s="631" t="s">
        <v>480</v>
      </c>
      <c r="B68" s="408" t="s">
        <v>463</v>
      </c>
      <c r="C68" s="414" t="s">
        <v>83</v>
      </c>
      <c r="D68" s="414" t="s">
        <v>84</v>
      </c>
      <c r="E68" s="414" t="s">
        <v>85</v>
      </c>
      <c r="F68" s="414" t="s">
        <v>86</v>
      </c>
      <c r="G68" s="414" t="s">
        <v>87</v>
      </c>
      <c r="H68" s="414" t="s">
        <v>88</v>
      </c>
      <c r="I68" s="414" t="s">
        <v>89</v>
      </c>
      <c r="J68" s="414" t="s">
        <v>90</v>
      </c>
      <c r="K68" s="414" t="s">
        <v>91</v>
      </c>
      <c r="L68" s="414" t="s">
        <v>92</v>
      </c>
      <c r="M68" s="414" t="s">
        <v>93</v>
      </c>
      <c r="N68" s="414" t="s">
        <v>94</v>
      </c>
      <c r="O68" s="414" t="s">
        <v>95</v>
      </c>
      <c r="P68" s="414" t="s">
        <v>96</v>
      </c>
      <c r="Q68" s="414" t="s">
        <v>97</v>
      </c>
      <c r="R68" s="414" t="s">
        <v>98</v>
      </c>
      <c r="S68" s="414" t="s">
        <v>99</v>
      </c>
      <c r="T68" s="414" t="s">
        <v>100</v>
      </c>
      <c r="U68" s="414" t="s">
        <v>101</v>
      </c>
      <c r="V68" s="414" t="s">
        <v>102</v>
      </c>
      <c r="W68" s="414" t="s">
        <v>264</v>
      </c>
      <c r="X68" s="414" t="s">
        <v>265</v>
      </c>
      <c r="Y68" s="414" t="s">
        <v>266</v>
      </c>
      <c r="Z68" s="414" t="s">
        <v>267</v>
      </c>
      <c r="AA68" s="414" t="s">
        <v>268</v>
      </c>
      <c r="AB68" s="414" t="s">
        <v>269</v>
      </c>
      <c r="AC68" s="414" t="s">
        <v>270</v>
      </c>
      <c r="AD68" s="414" t="s">
        <v>271</v>
      </c>
      <c r="AE68" s="414" t="s">
        <v>272</v>
      </c>
      <c r="AF68" s="414" t="s">
        <v>273</v>
      </c>
      <c r="AG68" s="414" t="s">
        <v>274</v>
      </c>
      <c r="AH68" s="414" t="s">
        <v>275</v>
      </c>
      <c r="AI68" s="414" t="s">
        <v>276</v>
      </c>
      <c r="AJ68" s="414" t="s">
        <v>277</v>
      </c>
      <c r="AK68" s="414" t="s">
        <v>278</v>
      </c>
      <c r="AL68" s="247"/>
      <c r="AM68" s="247"/>
      <c r="AN68" s="247"/>
      <c r="AO68" s="247"/>
    </row>
    <row r="69" spans="1:43" ht="15" thickBot="1" x14ac:dyDescent="0.4">
      <c r="A69" s="632"/>
      <c r="B69" s="406" t="s">
        <v>468</v>
      </c>
      <c r="C69" s="262">
        <f t="shared" ref="C69:AK69" si="17">+C28</f>
        <v>0</v>
      </c>
      <c r="D69" s="262">
        <f t="shared" si="17"/>
        <v>0</v>
      </c>
      <c r="E69" s="262">
        <f t="shared" si="17"/>
        <v>0</v>
      </c>
      <c r="F69" s="262">
        <f t="shared" si="17"/>
        <v>0</v>
      </c>
      <c r="G69" s="262">
        <f t="shared" si="17"/>
        <v>0</v>
      </c>
      <c r="H69" s="262">
        <f t="shared" si="17"/>
        <v>0</v>
      </c>
      <c r="I69" s="262">
        <f t="shared" si="17"/>
        <v>0</v>
      </c>
      <c r="J69" s="262">
        <f t="shared" si="17"/>
        <v>0</v>
      </c>
      <c r="K69" s="262">
        <f t="shared" si="17"/>
        <v>0</v>
      </c>
      <c r="L69" s="262">
        <f t="shared" si="17"/>
        <v>0</v>
      </c>
      <c r="M69" s="262">
        <f t="shared" si="17"/>
        <v>0</v>
      </c>
      <c r="N69" s="262">
        <f t="shared" si="17"/>
        <v>0</v>
      </c>
      <c r="O69" s="262">
        <f t="shared" si="17"/>
        <v>0</v>
      </c>
      <c r="P69" s="262">
        <f t="shared" si="17"/>
        <v>0</v>
      </c>
      <c r="Q69" s="262">
        <f t="shared" si="17"/>
        <v>0</v>
      </c>
      <c r="R69" s="262">
        <f t="shared" si="17"/>
        <v>0</v>
      </c>
      <c r="S69" s="262">
        <f t="shared" si="17"/>
        <v>0</v>
      </c>
      <c r="T69" s="262">
        <f t="shared" si="17"/>
        <v>0</v>
      </c>
      <c r="U69" s="262">
        <f t="shared" si="17"/>
        <v>0</v>
      </c>
      <c r="V69" s="262">
        <f t="shared" si="17"/>
        <v>0</v>
      </c>
      <c r="W69" s="262">
        <f t="shared" si="17"/>
        <v>0</v>
      </c>
      <c r="X69" s="262">
        <f t="shared" si="17"/>
        <v>0</v>
      </c>
      <c r="Y69" s="262">
        <f t="shared" si="17"/>
        <v>0</v>
      </c>
      <c r="Z69" s="262">
        <f t="shared" si="17"/>
        <v>0</v>
      </c>
      <c r="AA69" s="262">
        <f t="shared" si="17"/>
        <v>0</v>
      </c>
      <c r="AB69" s="262">
        <f t="shared" si="17"/>
        <v>0</v>
      </c>
      <c r="AC69" s="262">
        <f t="shared" si="17"/>
        <v>0</v>
      </c>
      <c r="AD69" s="262">
        <f t="shared" si="17"/>
        <v>0</v>
      </c>
      <c r="AE69" s="262">
        <f t="shared" si="17"/>
        <v>0</v>
      </c>
      <c r="AF69" s="262">
        <f t="shared" si="17"/>
        <v>0</v>
      </c>
      <c r="AG69" s="262">
        <f t="shared" si="17"/>
        <v>0</v>
      </c>
      <c r="AH69" s="262">
        <f t="shared" si="17"/>
        <v>0</v>
      </c>
      <c r="AI69" s="262">
        <f t="shared" si="17"/>
        <v>0</v>
      </c>
      <c r="AJ69" s="262">
        <f t="shared" si="17"/>
        <v>0</v>
      </c>
      <c r="AK69" s="262">
        <f t="shared" si="17"/>
        <v>0</v>
      </c>
      <c r="AL69" s="247"/>
      <c r="AM69" s="247"/>
      <c r="AN69" s="247"/>
      <c r="AO69" s="247"/>
    </row>
    <row r="70" spans="1:43" ht="15" thickBot="1" x14ac:dyDescent="0.4">
      <c r="A70" s="632"/>
      <c r="B70" s="406" t="s">
        <v>469</v>
      </c>
      <c r="C70" s="262">
        <f t="shared" ref="C70:AK70" si="18">+C30</f>
        <v>0</v>
      </c>
      <c r="D70" s="262" t="str">
        <f t="shared" si="18"/>
        <v/>
      </c>
      <c r="E70" s="262">
        <f t="shared" si="18"/>
        <v>0</v>
      </c>
      <c r="F70" s="262">
        <f t="shared" si="18"/>
        <v>0</v>
      </c>
      <c r="G70" s="262">
        <f t="shared" si="18"/>
        <v>0</v>
      </c>
      <c r="H70" s="262">
        <f t="shared" si="18"/>
        <v>0</v>
      </c>
      <c r="I70" s="262">
        <f t="shared" si="18"/>
        <v>0</v>
      </c>
      <c r="J70" s="262">
        <f t="shared" si="18"/>
        <v>0</v>
      </c>
      <c r="K70" s="262">
        <f t="shared" si="18"/>
        <v>0</v>
      </c>
      <c r="L70" s="262">
        <f t="shared" si="18"/>
        <v>0</v>
      </c>
      <c r="M70" s="262">
        <f t="shared" si="18"/>
        <v>0</v>
      </c>
      <c r="N70" s="262">
        <f t="shared" si="18"/>
        <v>0</v>
      </c>
      <c r="O70" s="262">
        <f t="shared" si="18"/>
        <v>0</v>
      </c>
      <c r="P70" s="262">
        <f t="shared" si="18"/>
        <v>0</v>
      </c>
      <c r="Q70" s="262">
        <f t="shared" si="18"/>
        <v>0</v>
      </c>
      <c r="R70" s="262">
        <f t="shared" si="18"/>
        <v>0</v>
      </c>
      <c r="S70" s="262">
        <f t="shared" si="18"/>
        <v>0</v>
      </c>
      <c r="T70" s="262">
        <f t="shared" si="18"/>
        <v>0</v>
      </c>
      <c r="U70" s="262">
        <f t="shared" si="18"/>
        <v>0</v>
      </c>
      <c r="V70" s="262">
        <f t="shared" si="18"/>
        <v>0</v>
      </c>
      <c r="W70" s="262">
        <f t="shared" si="18"/>
        <v>0</v>
      </c>
      <c r="X70" s="262">
        <f t="shared" si="18"/>
        <v>0</v>
      </c>
      <c r="Y70" s="262">
        <f t="shared" si="18"/>
        <v>0</v>
      </c>
      <c r="Z70" s="262">
        <f t="shared" si="18"/>
        <v>0</v>
      </c>
      <c r="AA70" s="262">
        <f t="shared" si="18"/>
        <v>0</v>
      </c>
      <c r="AB70" s="262">
        <f t="shared" si="18"/>
        <v>0</v>
      </c>
      <c r="AC70" s="262">
        <f t="shared" si="18"/>
        <v>0</v>
      </c>
      <c r="AD70" s="262">
        <f t="shared" si="18"/>
        <v>0</v>
      </c>
      <c r="AE70" s="262">
        <f t="shared" si="18"/>
        <v>0</v>
      </c>
      <c r="AF70" s="262">
        <f t="shared" si="18"/>
        <v>0</v>
      </c>
      <c r="AG70" s="262">
        <f t="shared" si="18"/>
        <v>0</v>
      </c>
      <c r="AH70" s="262">
        <f t="shared" si="18"/>
        <v>0</v>
      </c>
      <c r="AI70" s="262">
        <f t="shared" si="18"/>
        <v>0</v>
      </c>
      <c r="AJ70" s="262">
        <f t="shared" si="18"/>
        <v>0</v>
      </c>
      <c r="AK70" s="262">
        <f t="shared" si="18"/>
        <v>0</v>
      </c>
      <c r="AL70" s="247"/>
      <c r="AM70" s="247"/>
      <c r="AN70" s="247"/>
      <c r="AO70" s="247"/>
    </row>
    <row r="71" spans="1:43" ht="15" thickBot="1" x14ac:dyDescent="0.4">
      <c r="A71" s="633"/>
      <c r="B71" s="406" t="s">
        <v>470</v>
      </c>
      <c r="C71" s="262">
        <f>+C70+NPV($C$37,D70:AK70)</f>
        <v>0</v>
      </c>
      <c r="D71" s="473"/>
      <c r="E71" s="473"/>
      <c r="F71" s="473"/>
      <c r="G71" s="473"/>
      <c r="H71" s="473"/>
      <c r="I71" s="473"/>
      <c r="J71" s="473"/>
      <c r="K71" s="473"/>
      <c r="L71" s="473"/>
      <c r="M71" s="473"/>
      <c r="N71" s="473"/>
      <c r="O71" s="473"/>
      <c r="P71" s="473"/>
      <c r="Q71" s="473"/>
      <c r="R71" s="473"/>
      <c r="S71" s="473"/>
      <c r="T71" s="473"/>
      <c r="U71" s="473"/>
      <c r="V71" s="473"/>
      <c r="W71" s="473"/>
      <c r="X71" s="473"/>
      <c r="Y71" s="473"/>
      <c r="Z71" s="473"/>
      <c r="AA71" s="473"/>
      <c r="AB71" s="473"/>
      <c r="AC71" s="473"/>
      <c r="AD71" s="473"/>
      <c r="AE71" s="473"/>
      <c r="AF71" s="473"/>
      <c r="AG71" s="473"/>
      <c r="AH71" s="473"/>
      <c r="AI71" s="473"/>
      <c r="AJ71" s="473"/>
      <c r="AK71" s="473"/>
      <c r="AL71" s="247"/>
      <c r="AM71" s="247"/>
      <c r="AN71" s="247"/>
      <c r="AO71" s="247"/>
    </row>
    <row r="72" spans="1:43" ht="15" thickBot="1" x14ac:dyDescent="0.4">
      <c r="A72" s="322"/>
      <c r="B72" s="247"/>
      <c r="C72" s="270"/>
      <c r="D72" s="270"/>
      <c r="E72" s="270"/>
      <c r="F72" s="270"/>
      <c r="G72" s="270"/>
      <c r="H72" s="270"/>
      <c r="I72" s="270"/>
      <c r="J72" s="270"/>
      <c r="K72" s="270"/>
      <c r="L72" s="270"/>
      <c r="M72" s="270"/>
      <c r="N72" s="270"/>
      <c r="O72" s="270"/>
      <c r="P72" s="270"/>
      <c r="Q72" s="270"/>
      <c r="R72" s="270"/>
      <c r="S72" s="270"/>
      <c r="T72" s="270"/>
      <c r="U72" s="270"/>
      <c r="V72" s="270"/>
      <c r="W72" s="270"/>
      <c r="X72" s="270"/>
      <c r="Y72" s="270"/>
      <c r="Z72" s="270"/>
      <c r="AA72" s="270"/>
      <c r="AB72" s="270"/>
      <c r="AC72" s="270"/>
      <c r="AD72" s="270"/>
      <c r="AE72" s="270"/>
      <c r="AF72" s="270"/>
      <c r="AG72" s="270"/>
      <c r="AH72" s="270"/>
      <c r="AI72" s="270"/>
      <c r="AJ72" s="270"/>
      <c r="AK72" s="270"/>
      <c r="AL72" s="247"/>
      <c r="AM72" s="247"/>
      <c r="AN72" s="247"/>
      <c r="AO72" s="247"/>
    </row>
    <row r="73" spans="1:43" ht="15" thickBot="1" x14ac:dyDescent="0.4">
      <c r="A73" s="631" t="s">
        <v>479</v>
      </c>
      <c r="B73" s="408" t="s">
        <v>463</v>
      </c>
      <c r="C73" s="414" t="s">
        <v>83</v>
      </c>
      <c r="D73" s="414" t="s">
        <v>84</v>
      </c>
      <c r="E73" s="414" t="s">
        <v>85</v>
      </c>
      <c r="F73" s="414" t="s">
        <v>86</v>
      </c>
      <c r="G73" s="414" t="s">
        <v>87</v>
      </c>
      <c r="H73" s="414" t="s">
        <v>88</v>
      </c>
      <c r="I73" s="414" t="s">
        <v>89</v>
      </c>
      <c r="J73" s="414" t="s">
        <v>90</v>
      </c>
      <c r="K73" s="414" t="s">
        <v>91</v>
      </c>
      <c r="L73" s="414" t="s">
        <v>92</v>
      </c>
      <c r="M73" s="414" t="s">
        <v>93</v>
      </c>
      <c r="N73" s="414" t="s">
        <v>94</v>
      </c>
      <c r="O73" s="414" t="s">
        <v>95</v>
      </c>
      <c r="P73" s="414" t="s">
        <v>96</v>
      </c>
      <c r="Q73" s="414" t="s">
        <v>97</v>
      </c>
      <c r="R73" s="414" t="s">
        <v>98</v>
      </c>
      <c r="S73" s="414" t="s">
        <v>99</v>
      </c>
      <c r="T73" s="414" t="s">
        <v>100</v>
      </c>
      <c r="U73" s="414" t="s">
        <v>101</v>
      </c>
      <c r="V73" s="414" t="s">
        <v>102</v>
      </c>
      <c r="W73" s="414" t="s">
        <v>264</v>
      </c>
      <c r="X73" s="414" t="s">
        <v>265</v>
      </c>
      <c r="Y73" s="414" t="s">
        <v>266</v>
      </c>
      <c r="Z73" s="414" t="s">
        <v>267</v>
      </c>
      <c r="AA73" s="414" t="s">
        <v>268</v>
      </c>
      <c r="AB73" s="414" t="s">
        <v>269</v>
      </c>
      <c r="AC73" s="414" t="s">
        <v>270</v>
      </c>
      <c r="AD73" s="414" t="s">
        <v>271</v>
      </c>
      <c r="AE73" s="414" t="s">
        <v>272</v>
      </c>
      <c r="AF73" s="414" t="s">
        <v>273</v>
      </c>
      <c r="AG73" s="414" t="s">
        <v>274</v>
      </c>
      <c r="AH73" s="414" t="s">
        <v>275</v>
      </c>
      <c r="AI73" s="414" t="s">
        <v>276</v>
      </c>
      <c r="AJ73" s="414" t="s">
        <v>277</v>
      </c>
      <c r="AK73" s="414" t="s">
        <v>278</v>
      </c>
      <c r="AL73" s="247"/>
      <c r="AM73" s="247"/>
      <c r="AN73" s="247"/>
      <c r="AO73" s="247"/>
    </row>
    <row r="74" spans="1:43" ht="15" customHeight="1" thickBot="1" x14ac:dyDescent="0.4">
      <c r="A74" s="632"/>
      <c r="B74" s="406" t="s">
        <v>471</v>
      </c>
      <c r="C74" s="262">
        <f>+C63-C69</f>
        <v>0</v>
      </c>
      <c r="D74" s="262">
        <f t="shared" ref="D74:AK74" si="19">+D63-D69</f>
        <v>0</v>
      </c>
      <c r="E74" s="262">
        <f t="shared" si="19"/>
        <v>0</v>
      </c>
      <c r="F74" s="262">
        <f t="shared" si="19"/>
        <v>0</v>
      </c>
      <c r="G74" s="262">
        <f t="shared" si="19"/>
        <v>0</v>
      </c>
      <c r="H74" s="262">
        <f t="shared" si="19"/>
        <v>0</v>
      </c>
      <c r="I74" s="262">
        <f t="shared" si="19"/>
        <v>0</v>
      </c>
      <c r="J74" s="262">
        <f t="shared" si="19"/>
        <v>0</v>
      </c>
      <c r="K74" s="262">
        <f t="shared" si="19"/>
        <v>0</v>
      </c>
      <c r="L74" s="262">
        <f t="shared" si="19"/>
        <v>0</v>
      </c>
      <c r="M74" s="262">
        <f t="shared" si="19"/>
        <v>0</v>
      </c>
      <c r="N74" s="262">
        <f t="shared" si="19"/>
        <v>0</v>
      </c>
      <c r="O74" s="262">
        <f t="shared" si="19"/>
        <v>0</v>
      </c>
      <c r="P74" s="262">
        <f t="shared" si="19"/>
        <v>0</v>
      </c>
      <c r="Q74" s="262">
        <f t="shared" si="19"/>
        <v>0</v>
      </c>
      <c r="R74" s="262">
        <f t="shared" si="19"/>
        <v>0</v>
      </c>
      <c r="S74" s="262">
        <f t="shared" si="19"/>
        <v>0</v>
      </c>
      <c r="T74" s="262">
        <f t="shared" si="19"/>
        <v>0</v>
      </c>
      <c r="U74" s="262">
        <f t="shared" si="19"/>
        <v>0</v>
      </c>
      <c r="V74" s="262">
        <f t="shared" si="19"/>
        <v>0</v>
      </c>
      <c r="W74" s="262">
        <f t="shared" si="19"/>
        <v>0</v>
      </c>
      <c r="X74" s="262">
        <f t="shared" si="19"/>
        <v>0</v>
      </c>
      <c r="Y74" s="262">
        <f t="shared" si="19"/>
        <v>0</v>
      </c>
      <c r="Z74" s="262">
        <f t="shared" si="19"/>
        <v>0</v>
      </c>
      <c r="AA74" s="262">
        <f t="shared" si="19"/>
        <v>0</v>
      </c>
      <c r="AB74" s="262">
        <f t="shared" si="19"/>
        <v>0</v>
      </c>
      <c r="AC74" s="262">
        <f t="shared" si="19"/>
        <v>0</v>
      </c>
      <c r="AD74" s="262">
        <f t="shared" si="19"/>
        <v>0</v>
      </c>
      <c r="AE74" s="262">
        <f t="shared" si="19"/>
        <v>0</v>
      </c>
      <c r="AF74" s="262">
        <f t="shared" si="19"/>
        <v>0</v>
      </c>
      <c r="AG74" s="262">
        <f t="shared" si="19"/>
        <v>0</v>
      </c>
      <c r="AH74" s="262">
        <f t="shared" si="19"/>
        <v>0</v>
      </c>
      <c r="AI74" s="262">
        <f t="shared" si="19"/>
        <v>0</v>
      </c>
      <c r="AJ74" s="262">
        <f t="shared" si="19"/>
        <v>0</v>
      </c>
      <c r="AK74" s="262">
        <f t="shared" si="19"/>
        <v>0</v>
      </c>
      <c r="AL74" s="247"/>
      <c r="AM74" s="247"/>
      <c r="AN74" s="247"/>
      <c r="AO74" s="247"/>
    </row>
    <row r="75" spans="1:43" ht="15" thickBot="1" x14ac:dyDescent="0.4">
      <c r="A75" s="632"/>
      <c r="B75" s="406" t="s">
        <v>472</v>
      </c>
      <c r="C75" s="262" t="str">
        <f t="shared" ref="C75:AK75" si="20">+IF(C74&lt;&gt;0,C74,"")</f>
        <v/>
      </c>
      <c r="D75" s="262" t="str">
        <f t="shared" si="20"/>
        <v/>
      </c>
      <c r="E75" s="262" t="str">
        <f t="shared" si="20"/>
        <v/>
      </c>
      <c r="F75" s="262" t="str">
        <f t="shared" si="20"/>
        <v/>
      </c>
      <c r="G75" s="262" t="str">
        <f t="shared" si="20"/>
        <v/>
      </c>
      <c r="H75" s="262" t="str">
        <f t="shared" si="20"/>
        <v/>
      </c>
      <c r="I75" s="262" t="str">
        <f t="shared" si="20"/>
        <v/>
      </c>
      <c r="J75" s="262" t="str">
        <f t="shared" si="20"/>
        <v/>
      </c>
      <c r="K75" s="262" t="str">
        <f t="shared" si="20"/>
        <v/>
      </c>
      <c r="L75" s="262" t="str">
        <f t="shared" si="20"/>
        <v/>
      </c>
      <c r="M75" s="262" t="str">
        <f t="shared" si="20"/>
        <v/>
      </c>
      <c r="N75" s="262" t="str">
        <f t="shared" si="20"/>
        <v/>
      </c>
      <c r="O75" s="262" t="str">
        <f t="shared" si="20"/>
        <v/>
      </c>
      <c r="P75" s="262" t="str">
        <f t="shared" si="20"/>
        <v/>
      </c>
      <c r="Q75" s="262" t="str">
        <f t="shared" si="20"/>
        <v/>
      </c>
      <c r="R75" s="262" t="str">
        <f t="shared" si="20"/>
        <v/>
      </c>
      <c r="S75" s="262" t="str">
        <f t="shared" si="20"/>
        <v/>
      </c>
      <c r="T75" s="262" t="str">
        <f t="shared" si="20"/>
        <v/>
      </c>
      <c r="U75" s="262" t="str">
        <f t="shared" si="20"/>
        <v/>
      </c>
      <c r="V75" s="262" t="str">
        <f t="shared" si="20"/>
        <v/>
      </c>
      <c r="W75" s="262" t="str">
        <f t="shared" si="20"/>
        <v/>
      </c>
      <c r="X75" s="262" t="str">
        <f t="shared" si="20"/>
        <v/>
      </c>
      <c r="Y75" s="262" t="str">
        <f t="shared" si="20"/>
        <v/>
      </c>
      <c r="Z75" s="262" t="str">
        <f t="shared" si="20"/>
        <v/>
      </c>
      <c r="AA75" s="262" t="str">
        <f t="shared" si="20"/>
        <v/>
      </c>
      <c r="AB75" s="262" t="str">
        <f t="shared" si="20"/>
        <v/>
      </c>
      <c r="AC75" s="262" t="str">
        <f t="shared" si="20"/>
        <v/>
      </c>
      <c r="AD75" s="262" t="str">
        <f t="shared" si="20"/>
        <v/>
      </c>
      <c r="AE75" s="262" t="str">
        <f t="shared" si="20"/>
        <v/>
      </c>
      <c r="AF75" s="262" t="str">
        <f t="shared" si="20"/>
        <v/>
      </c>
      <c r="AG75" s="262" t="str">
        <f t="shared" si="20"/>
        <v/>
      </c>
      <c r="AH75" s="262" t="str">
        <f t="shared" si="20"/>
        <v/>
      </c>
      <c r="AI75" s="262" t="str">
        <f t="shared" si="20"/>
        <v/>
      </c>
      <c r="AJ75" s="262" t="str">
        <f t="shared" si="20"/>
        <v/>
      </c>
      <c r="AK75" s="262" t="str">
        <f t="shared" si="20"/>
        <v/>
      </c>
      <c r="AL75" s="247"/>
      <c r="AM75" s="247"/>
      <c r="AN75" s="247"/>
      <c r="AO75" s="247"/>
    </row>
    <row r="76" spans="1:43" ht="15" thickBot="1" x14ac:dyDescent="0.4">
      <c r="A76" s="632"/>
      <c r="B76" s="406" t="s">
        <v>473</v>
      </c>
      <c r="C76" s="262">
        <f>IF(C75&lt;&gt;"",C75,)</f>
        <v>0</v>
      </c>
      <c r="D76" s="262" t="str">
        <f>+IF('Tool interface'!$C$19=1,'CBA - BIM level 2'!H75,'CBA - BIM level 2'!D75)</f>
        <v/>
      </c>
      <c r="E76" s="262">
        <f>IF(E75&lt;&gt;"",E75,IF('Tool interface'!$C$19=2,'CBA - BIM level 2'!$H$75,IF(AND('Tool interface'!$C$19=1,'Tool interface'!$C$18=1),'CBA - BIM level 2'!R75,IF(AND('Tool interface'!C19=1,'Tool interface'!C18&gt;1),$I$75,))))</f>
        <v>0</v>
      </c>
      <c r="F76" s="262">
        <f>IF(F75&lt;&gt;"",F75,IF('Tool interface'!$C$19=3,'CBA - BIM level 2'!$H$75,IF(AND('Tool interface'!$C$19=2,'Tool interface'!$C$18=1),$R$75,IF(AND('Tool interface'!$C$19=2,'Tool interface'!$C$18&gt;1),$I$75,IF(AND('Tool interface'!$C$19=1,'Tool interface'!$C$18=1),$S$75,IF(AND('Tool interface'!$C$19=1,'Tool interface'!$C$18=2),$R$75,IF(AND('Tool interface'!$C$19=1,'Tool interface'!$C$18&gt;2),$J$75,)))))))</f>
        <v>0</v>
      </c>
      <c r="G76" s="262">
        <f>IF(G75&lt;&gt;"",G75,IF('Tool interface'!$C$19=4,$H$75,IF(AND('Tool interface'!$C$19=3,'Tool interface'!$C$18=1),$R$75,IF(AND('Tool interface'!$C$19=3,'Tool interface'!$C$18&gt;1),$I$75,IF(AND('Tool interface'!$C$19=2,'Tool interface'!$C$18=1),$S$75,IF(AND('Tool interface'!$C$19=2,'Tool interface'!$C$18=2),$R$75,IF(AND('Tool interface'!$C$19=2,'Tool interface'!$C$18&gt;=3),$J$75,IF(AND('Tool interface'!$C$19=1,'Tool interface'!$C$18=1),$T$75,IF(AND('Tool interface'!$C$19=1,'Tool interface'!$C$18=2),$S$75,IF(AND('Tool interface'!$C$19=1,'Tool interface'!$C$18=3),$R$75,IF(AND('Tool interface'!$C$19=1,'Tool interface'!$C$18&gt;3),$K$75,)))))))))))</f>
        <v>0</v>
      </c>
      <c r="H76" s="262">
        <f>+IF('Tool interface'!$C$19=5,'CBA - BIM level 2'!$H$75,IF(AND('Tool interface'!$C$19=4,'Tool interface'!$C$18=1),'CBA - BIM level 2'!$R$75,IF(AND('Tool interface'!$C$19=4,'Tool interface'!$C$18&gt;1),'CBA - BIM level 2'!$I$75,IF(AND('Tool interface'!$C$19=3,'Tool interface'!$C$18=1),'CBA - BIM level 2'!$S$75,IF(AND('Tool interface'!$C$19=3,'Tool interface'!$C$18=2),'CBA - BIM level 2'!$R$75,IF(AND('Tool interface'!$C$19=3,'Tool interface'!$C$18&gt;=3),'CBA - BIM level 2'!$J$75,IF(AND('Tool interface'!$C$19=2,'Tool interface'!$C$18=1),'CBA - BIM level 2'!$T$75,IF(AND('Tool interface'!$C$19=2,'Tool interface'!$C$18=2),'CBA - BIM level 2'!$S$75,IF(AND('Tool interface'!$C$19=2,'Tool interface'!$C$18=3),'CBA - BIM level 2'!$R$75,IF(AND('Tool interface'!$C$19=2,'Tool interface'!$C$18&gt;3),'CBA - BIM level 2'!$K$75,IF(AND('Tool interface'!$C$19=1,'Tool interface'!$C$18=1),'CBA - BIM level 2'!$U$75,IF(AND('Tool interface'!$C$19=1,'Tool interface'!$C$18=2),'CBA - BIM level 2'!$T$75,IF(AND('Tool interface'!$C$19=1,'Tool interface'!$C$18=3),'CBA - BIM level 2'!$S$75,IF(AND('Tool interface'!$C$19=1,'Tool interface'!$C$18=4),'CBA - BIM level 2'!$R$75,IF(AND('Tool interface'!$C$19=1,'Tool interface'!$C$18&gt;4),'CBA - BIM level 2'!$L$75,)))))))))))))))</f>
        <v>0</v>
      </c>
      <c r="I76" s="262">
        <f>+IF(AND('Tool interface'!$C$19=5,'Tool interface'!$C$18=1),'CBA - BIM level 2'!$R$75,IF(AND('Tool interface'!$C$19=5,'Tool interface'!$C$18&gt;=2),'CBA - BIM level 2'!$I$75,IF(AND('Tool interface'!$C$19=4,'Tool interface'!$C$18=1),'CBA - BIM level 2'!$S$75,IF(AND('Tool interface'!$C$19=4,'Tool interface'!$C$18=2),'CBA - BIM level 2'!$R$75,IF(AND('Tool interface'!$C$19=4,'Tool interface'!$C$18&gt;=3),'CBA - BIM level 2'!$J$75,IF(AND('Tool interface'!$C$19=3,'Tool interface'!$C$18=1),'CBA - BIM level 2'!$T$75,IF(AND('Tool interface'!$C$19=3,'Tool interface'!$C$18=2),'CBA - BIM level 2'!$S$75,IF(AND('Tool interface'!$C$19=3,'Tool interface'!$C$18=3),'CBA - BIM level 2'!$R$75,IF(AND('Tool interface'!$C$19=3,'Tool interface'!$C$18&gt;=4),'CBA - BIM level 2'!$K$75,IF(AND('Tool interface'!$C$19=2,'Tool interface'!$C$18=1),'CBA - BIM level 2'!$U$75,IF(AND('Tool interface'!$C$19=2,'Tool interface'!$C$18=2),'CBA - BIM level 2'!$T$75,IF(AND('Tool interface'!$C$19=2,'Tool interface'!$C$18=3),'CBA - BIM level 2'!$S$75,IF(AND('Tool interface'!$C$19=2,'Tool interface'!$C$18=4),'CBA - BIM level 2'!$R$75,IF(AND('Tool interface'!$C$19=2,'Tool interface'!$C$18&gt;=5),'CBA - BIM level 2'!$L$75,IF(AND('Tool interface'!$C$19=1,'Tool interface'!$C$18=1),'CBA - BIM level 2'!$V$75,IF(AND('Tool interface'!$C$19=1,'Tool interface'!$C$18=2),'CBA - BIM level 2'!$U$75,IF(AND('Tool interface'!$C$19=1,'Tool interface'!$C$18=3),'CBA - BIM level 2'!$T$75,IF(AND('Tool interface'!$C$19=1,'Tool interface'!$C$18=4),'CBA - BIM level 2'!$S$75,IF(AND('Tool interface'!$C$19=1,'Tool interface'!$C$18=5),'CBA - BIM level 2'!$R$75,IF(AND('Tool interface'!$C$19=1,'Tool interface'!$C$18&gt;=6),'CBA - BIM level 2'!$M$75,))))))))))))))))))))</f>
        <v>0</v>
      </c>
      <c r="J76" s="262">
        <f>+IF(AND('Tool interface'!$C$19=5,'Tool interface'!$C$18=1),'CBA - BIM level 2'!S75,IF(AND('Tool interface'!$C$19=5,'Tool interface'!$C$18=2),'CBA - BIM level 2'!R75,IF(AND('Tool interface'!$C$19=5,'Tool interface'!$C$18&gt;=3),J75,IF(AND('Tool interface'!$C$19=4,'Tool interface'!$C$18=1),'CBA - BIM level 2'!T75,IF(AND('Tool interface'!$C$19=4,'Tool interface'!$C$18=2),'CBA - BIM level 2'!S75,IF(AND('Tool interface'!$C$19=4,'Tool interface'!$C$18=3),'CBA - BIM level 2'!R75,IF(AND('Tool interface'!$C$19=4,'Tool interface'!$C$18&gt;=4),K75,IF(AND('Tool interface'!$C$19=3,'Tool interface'!$C$18=1),'CBA - BIM level 2'!U75,IF(AND('Tool interface'!$C$19=3,'Tool interface'!$C$18=2),'CBA - BIM level 2'!T75,IF(AND('Tool interface'!$C$19=3,'Tool interface'!$C$18=3),'CBA - BIM level 2'!S75,IF(AND('Tool interface'!$C$19=3,'Tool interface'!$C$18=4),'CBA - BIM level 2'!R75,IF(AND('Tool interface'!$C$19=3,'Tool interface'!$C$18&gt;=5),L75,IF(AND('Tool interface'!$C$19=2,'Tool interface'!$C$18=1),'CBA - BIM level 2'!V75,IF(AND('Tool interface'!$C$19=2,'Tool interface'!$C$18=2),'CBA - BIM level 2'!U75,IF(AND('Tool interface'!$C$19=2,'Tool interface'!$C$18=3),'CBA - BIM level 2'!T75,IF(AND('Tool interface'!$C$19=2,'Tool interface'!$C$18=4),'CBA - BIM level 2'!S75,IF(AND('Tool interface'!$C$19=2,'Tool interface'!$C$18=5),'CBA - BIM level 2'!R75,IF(AND('Tool interface'!$C$19=2,'Tool interface'!$C$18&gt;=6),M75,IF(AND('Tool interface'!$C$19=1,'Tool interface'!$C$18=1),'CBA - BIM level 2'!W75,IF(AND('Tool interface'!$C$19=1,'Tool interface'!$C$18=2),'CBA - BIM level 2'!V75,IF(AND('Tool interface'!$C$19=1,'Tool interface'!$C$18=3),'CBA - BIM level 2'!U75,IF(AND('Tool interface'!$C$19=1,'Tool interface'!$C$18=4),'CBA - BIM level 2'!T75,IF(AND('Tool interface'!$C$19=1,'Tool interface'!$C$18=5),'CBA - BIM level 2'!S75,IF(AND('Tool interface'!$C$19=1,'Tool interface'!$C$18=6),R75,IF(AND('Tool interface'!$C$19=1,'Tool interface'!$C$18&gt;=7),N75,)))))))))))))))))))))))))</f>
        <v>0</v>
      </c>
      <c r="K76" s="262">
        <f>+IF(AND('Tool interface'!$C$19=5,'Tool interface'!$C$18=1),'CBA - BIM level 2'!T75,IF(AND('Tool interface'!$C$19=5,'Tool interface'!$C$18=2),'CBA - BIM level 2'!S75,IF(AND('Tool interface'!$C$19=5,'Tool interface'!$C$18=3),R75,IF(AND('Tool interface'!$C$19=5,'Tool interface'!$C$18&gt;=4),K75,IF(AND('Tool interface'!$C$19=4,'Tool interface'!$C$18=1),'CBA - BIM level 2'!U75,IF(AND('Tool interface'!$C$19=4,'Tool interface'!$C$18=2),'CBA - BIM level 2'!T75,IF(AND('Tool interface'!$C$19=4,'Tool interface'!$C$18=3),'CBA - BIM level 2'!S75,IF(AND('Tool interface'!$C$19=4,'Tool interface'!$C$18=4),R75,IF(AND('Tool interface'!$C$19=4,'Tool interface'!$C$18&gt;=5),L$75,IF(AND('Tool interface'!$C$19=3,'Tool interface'!$C$18=1),'CBA - BIM level 2'!V75,IF(AND('Tool interface'!$C$19=3,'Tool interface'!$C$18=2),'CBA - BIM level 2'!U75,IF(AND('Tool interface'!$C$19=3,'Tool interface'!$C$18=3),'CBA - BIM level 2'!T75,IF(AND('Tool interface'!$C$19=3,'Tool interface'!$C$18=4),'CBA - BIM level 2'!S75,IF(AND('Tool interface'!$C$19=3,'Tool interface'!$C$18=5),R75,IF(AND('Tool interface'!$C$19=3,'Tool interface'!$C$18&gt;=6),M75,IF(AND('Tool interface'!$C$19=2,'Tool interface'!$C$18=1),'CBA - BIM level 2'!W75,IF(AND('Tool interface'!$C$19=2,'Tool interface'!$C$18=2),'CBA - BIM level 2'!V75,IF(AND('Tool interface'!$C$19=2,'Tool interface'!$C$18=3),'CBA - BIM level 2'!U75,IF(AND('Tool interface'!$C$19=2,'Tool interface'!$C$18=4),'CBA - BIM level 2'!T75,IF(AND('Tool interface'!$C$19=2,'Tool interface'!$C$18=5),'CBA - BIM level 2'!S75,IF(AND('Tool interface'!$C$19=2,'Tool interface'!$C$18=6),R75,IF(AND('Tool interface'!$C$19=2,'Tool interface'!$C$18&gt;=7),N75,IF(AND('Tool interface'!$C$19=1,'Tool interface'!$C$18=1),'CBA - BIM level 2'!X75,IF(AND('Tool interface'!$C$19=1,'Tool interface'!$C$18=2),'CBA - BIM level 2'!W75,IF(AND('Tool interface'!$C$19=1,'Tool interface'!$C$18=3),'CBA - BIM level 2'!V75,IF(AND('Tool interface'!$C$19=1,'Tool interface'!$C$18=4),'CBA - BIM level 2'!U75,IF(AND('Tool interface'!$C$19=1,'Tool interface'!$C$18=5),'CBA - BIM level 2'!T75,IF(AND('Tool interface'!$C$19=1,'Tool interface'!$C$18=6),S75,IF(AND('Tool interface'!$C$19=1,'Tool interface'!$C$18=7),R75,IF(AND('Tool interface'!$C$19=1,'Tool interface'!$C$18&gt;=8),O75,))))))))))))))))))))))))))))))</f>
        <v>0</v>
      </c>
      <c r="L76" s="262">
        <f>+IF(AND('Tool interface'!$C$19=5,'Tool interface'!$C$18=1),'CBA - BIM level 2'!U75,IF(AND('Tool interface'!$C$19=5,'Tool interface'!$C$18=2),'CBA - BIM level 2'!T75,IF(AND('Tool interface'!$C$19=5,'Tool interface'!$C$18=3),S75,IF(AND('Tool interface'!$C$19=5,'Tool interface'!$C$18=4),R75,IF(AND('Tool interface'!$C$19=5,'Tool interface'!$C$18&gt;=5),L75,IF(AND('Tool interface'!$C$19=4,'Tool interface'!$C$18=1),'CBA - BIM level 2'!V75,IF(AND('Tool interface'!$C$19=4,'Tool interface'!$C$18=2),'CBA - BIM level 2'!U75,IF(AND('Tool interface'!$C$19=4,'Tool interface'!$C$18=3),'CBA - BIM level 2'!T75,IF(AND('Tool interface'!$C$19=4,'Tool interface'!$C$18=4),S75,IF(AND('Tool interface'!$C$19=4,'Tool interface'!$C$18=5),R75,IF(AND('Tool interface'!$C$19=4,'Tool interface'!$C$18&gt;=6),M75,IF(AND('Tool interface'!$C$19=3,'Tool interface'!$C$18=1),'CBA - BIM level 2'!W75,IF(AND('Tool interface'!$C$19=3,'Tool interface'!$C$18=2),'CBA - BIM level 2'!V75,IF(AND('Tool interface'!$C$19=3,'Tool interface'!$C$18=3),'CBA - BIM level 2'!U75,IF(AND('Tool interface'!$C$19=3,'Tool interface'!$C$18=4),'CBA - BIM level 2'!T75,IF(AND('Tool interface'!$C$19=3,'Tool interface'!$C$18=5),S75,IF(AND('Tool interface'!$C$19=3,'Tool interface'!$C$18=6),R75,IF(AND('Tool interface'!$C$19=3,'Tool interface'!$C$18&gt;=7),N75,IF(AND('Tool interface'!$C$19=2,'Tool interface'!$C$18=1),'CBA - BIM level 2'!X75,IF(AND('Tool interface'!$C$19=2,'Tool interface'!$C$18=2),'CBA - BIM level 2'!W75,IF(AND('Tool interface'!$C$19=2,'Tool interface'!$C$18=3),'CBA - BIM level 2'!V75,IF(AND('Tool interface'!$C$19=2,'Tool interface'!$C$18=4),'CBA - BIM level 2'!U75,IF(AND('Tool interface'!$C$19=2,'Tool interface'!$C$18=5),'CBA - BIM level 2'!T75,IF(AND('Tool interface'!$C$19=2,'Tool interface'!$C$18=6),S75,IF(AND('Tool interface'!$C$19=2,'Tool interface'!$C$18=7),R75,IF(AND('Tool interface'!$C$19=2,'Tool interface'!$C$18&gt;=8),O75,IF(AND('Tool interface'!$C$19=1,'Tool interface'!$C$18=1),'CBA - BIM level 2'!Y75,IF(AND('Tool interface'!$C$19=1,'Tool interface'!$C$18=2),'CBA - BIM level 2'!X75,IF(AND('Tool interface'!$C$19=1,'Tool interface'!$C$18=3),'CBA - BIM level 2'!W75,IF(AND('Tool interface'!$C$19=1,'Tool interface'!$C$18=4),'CBA - BIM level 2'!V75,IF(AND('Tool interface'!$C$19=1,'Tool interface'!$C$18=5),'CBA - BIM level 2'!U75,IF(AND('Tool interface'!$C$19=1,'Tool interface'!$C$18=6),T75,IF(AND('Tool interface'!$C$19=1,'Tool interface'!$C$18=7),S75,IF(AND('Tool interface'!$C$19=1,'Tool interface'!$C$18=8),R75,IF(AND('Tool interface'!$C$19=1,'Tool interface'!$C$18&gt;=9),P75,)))))))))))))))))))))))))))))))))))</f>
        <v>0</v>
      </c>
      <c r="M76" s="262">
        <f>+IF(AND('Tool interface'!$C$19=5,'Tool interface'!$C$18=1),'CBA - BIM level 2'!V75,IF(AND('Tool interface'!$C$19=5,'Tool interface'!$C$18=2),'CBA - BIM level 2'!U75,IF(AND('Tool interface'!$C$19=5,'Tool interface'!$C$18=3),T75,IF(AND('Tool interface'!$C$19=5,'Tool interface'!$C$18=4),S75,IF(AND('Tool interface'!$C$19=5,'Tool interface'!$C$18=5),R75,IF(AND('Tool interface'!$C$19=5,'Tool interface'!$C$18&gt;=6),M75,IF(AND('Tool interface'!$C$19=4,'Tool interface'!$C$18=1),'CBA - BIM level 2'!W75,IF(AND('Tool interface'!$C$19=4,'Tool interface'!$C$18=2),'CBA - BIM level 2'!V75,IF(AND('Tool interface'!$C$19=4,'Tool interface'!$C$18=3),'CBA - BIM level 2'!U75,IF(AND('Tool interface'!$C$19=4,'Tool interface'!$C$18=4),T75,IF(AND('Tool interface'!$C$19=4,'Tool interface'!$C$18=5),S75,IF(AND('Tool interface'!$C$19=4,'Tool interface'!$C$18=6),R75,IF(AND('Tool interface'!$C$19=4,'Tool interface'!$C$18&gt;=7),N75,IF(AND('Tool interface'!$C$19=3,'Tool interface'!$C$18=1),'CBA - BIM level 2'!X75,IF(AND('Tool interface'!$C$19=3,'Tool interface'!$C$18=2),'CBA - BIM level 2'!W75,IF(AND('Tool interface'!$C$19=3,'Tool interface'!$C$18=3),'CBA - BIM level 2'!V75,IF(AND('Tool interface'!$C$19=3,'Tool interface'!$C$18=4),'CBA - BIM level 2'!U75,IF(AND('Tool interface'!$C$19=3,'Tool interface'!$C$18=5),T75,IF(AND('Tool interface'!$C$19=3,'Tool interface'!$C$18=6),S75,IF(AND('Tool interface'!$C$19=3,'Tool interface'!$C$18=7),R75,IF(AND('Tool interface'!$C$19=3,'Tool interface'!$C$18&gt;=8),O75,IF(AND('Tool interface'!$C$19=2,'Tool interface'!$C$18=1),'CBA - BIM level 2'!Y75,IF(AND('Tool interface'!$C$19=2,'Tool interface'!$C$18=2),'CBA - BIM level 2'!X75,IF(AND('Tool interface'!$C$19=2,'Tool interface'!$C$18=3),'CBA - BIM level 2'!W75,IF(AND('Tool interface'!$C$19=2,'Tool interface'!$C$18=4),'CBA - BIM level 2'!V75,IF(AND('Tool interface'!$C$19=2,'Tool interface'!$C$18=5),'CBA - BIM level 2'!U75,IF(AND('Tool interface'!$C$19=2,'Tool interface'!$C$18=6),T75,IF(AND('Tool interface'!$C$19=2,'Tool interface'!$C$18=7),S75,IF(AND('Tool interface'!$C$19=2,'Tool interface'!$C$18=8),R75,IF(AND('Tool interface'!$C$19=2,'Tool interface'!$C$18&gt;=9),P75,IF(AND('Tool interface'!$C$19=1,'Tool interface'!$C$18=1),'CBA - BIM level 2'!Z75,IF(AND('Tool interface'!$C$19=1,'Tool interface'!$C$18=2),'CBA - BIM level 2'!Y75,IF(AND('Tool interface'!$C$19=1,'Tool interface'!$C$18=3),'CBA - BIM level 2'!X75,IF(AND('Tool interface'!$C$19=1,'Tool interface'!$C$18=4),'CBA - BIM level 2'!W75,IF(AND('Tool interface'!$C$19=1,'Tool interface'!$C$18=5),'CBA - BIM level 2'!V75,IF(AND('Tool interface'!$C$19=1,'Tool interface'!$C$18=6),U75,IF(AND('Tool interface'!$C$19=1,'Tool interface'!$C$18=7),T75,IF(AND('Tool interface'!$C$19=1,'Tool interface'!$C$18=8),S75,IF(AND('Tool interface'!$C$19=1,'Tool interface'!$C$18=9),R75,IF(AND('Tool interface'!$C$19=1,'Tool interface'!$C$18&gt;=10),Q75,))))))))))))))))))))))))))))))))))))))))</f>
        <v>0</v>
      </c>
      <c r="N76" s="262">
        <f>+IF(AND('Tool interface'!$C$19=5,'Tool interface'!$C$18=1),'CBA - BIM level 2'!W75,IF(AND('Tool interface'!$C$19=5,'Tool interface'!$C$18=2),'CBA - BIM level 2'!V75,IF(AND('Tool interface'!$C$19=5,'Tool interface'!$C$18=3),U75,IF(AND('Tool interface'!$C$19=5,'Tool interface'!$C$18=4),T75,IF(AND('Tool interface'!$C$19=5,'Tool interface'!$C$18=5),S75,IF(AND('Tool interface'!$C$19=5,'Tool interface'!$C$18=6),R75,IF(AND('Tool interface'!$C$19=5,'Tool interface'!$C$18&gt;=7),N75,IF(AND('Tool interface'!$C$19=4,'Tool interface'!$C$18=1),'CBA - BIM level 2'!X75,IF(AND('Tool interface'!$C$19=4,'Tool interface'!$C$18=2),'CBA - BIM level 2'!W75,IF(AND('Tool interface'!$C$19=4,'Tool interface'!$C$18=3),'CBA - BIM level 2'!V75,IF(AND('Tool interface'!$C$19=4,'Tool interface'!$C$18=4),U75,IF(AND('Tool interface'!$C$19=4,'Tool interface'!$C$18=5),T75,IF(AND('Tool interface'!$C$19=4,'Tool interface'!$C$18=6),S75,IF(AND('Tool interface'!$C$19=4,'Tool interface'!$C$18=7),R75,IF(AND('Tool interface'!$C$19=4,'Tool interface'!$C$18&gt;=8),O75,IF(AND('Tool interface'!$C$19=3,'Tool interface'!$C$18=1),'CBA - BIM level 2'!Y75,IF(AND('Tool interface'!$C$19=3,'Tool interface'!$C$18=2),'CBA - BIM level 2'!X75,IF(AND('Tool interface'!$C$19=3,'Tool interface'!$C$18=3),'CBA - BIM level 2'!W75,IF(AND('Tool interface'!$C$19=3,'Tool interface'!$C$18=4),'CBA - BIM level 2'!V75,IF(AND('Tool interface'!$C$19=3,'Tool interface'!$C$18=5),U75,IF(AND('Tool interface'!$C$19=3,'Tool interface'!$C$18=6),T75,IF(AND('Tool interface'!$C$19=3,'Tool interface'!$C$18=7),S75,IF(AND('Tool interface'!$C$19=3,'Tool interface'!$C$18=8),R75,IF(AND('Tool interface'!$C$19=3,'Tool interface'!$C$18&gt;=9),P75,IF(AND('Tool interface'!$C$19=2,'Tool interface'!$C$18=1),'CBA - BIM level 2'!Z75,IF(AND('Tool interface'!$C$19=2,'Tool interface'!$C$18=2),'CBA - BIM level 2'!Y75,IF(AND('Tool interface'!$C$19=2,'Tool interface'!$C$18=3),'CBA - BIM level 2'!X75,IF(AND('Tool interface'!$C$19=2,'Tool interface'!$C$18=4),'CBA - BIM level 2'!W75,IF(AND('Tool interface'!$C$19=2,'Tool interface'!$C$18=5),'CBA - BIM level 2'!V75,IF(AND('Tool interface'!$C$19=2,'Tool interface'!$C$18=6),U75,IF(AND('Tool interface'!$C$19=2,'Tool interface'!$C$18=7),T75,IF(AND('Tool interface'!$C$19=2,'Tool interface'!$C$18=8),S75,IF(AND('Tool interface'!$C$19=2,'Tool interface'!$C$18=9),R75,IF(AND('Tool interface'!$C$19=2,'Tool interface'!$C$18&gt;=10),Q75,IF(AND('Tool interface'!$C$19=1,'Tool interface'!$C$18=1),'CBA - BIM level 2'!AA75,IF(AND('Tool interface'!$C$19=1,'Tool interface'!$C$18=2),'CBA - BIM level 2'!Z75,IF(AND('Tool interface'!$C$19=1,'Tool interface'!$C$18=3),'CBA - BIM level 2'!Y75,IF(AND('Tool interface'!$C$19=1,'Tool interface'!$C$18=4),'CBA - BIM level 2'!X75,IF(AND('Tool interface'!$C$19=1,'Tool interface'!$C$18=5),'CBA - BIM level 2'!W75,IF(AND('Tool interface'!$C$19=1,'Tool interface'!$C$18=6),V75,IF(AND('Tool interface'!$C$19=1,'Tool interface'!$C$18=7),U75,IF(AND('Tool interface'!$C$19=1,'Tool interface'!$C$18=8),T75,IF(AND('Tool interface'!$C$19=1,'Tool interface'!$C$18=9),S75,IF(AND('Tool interface'!$C$19=1,'Tool interface'!$C$18=10),R75,))))))))))))))))))))))))))))))))))))))))))))</f>
        <v>0</v>
      </c>
      <c r="O76" s="262">
        <f>+IF(AND('Tool interface'!$C$19=5,'Tool interface'!$C$18=1),'CBA - BIM level 2'!X75,IF(AND('Tool interface'!$C$19=5,'Tool interface'!$C$18=2),'CBA - BIM level 2'!W75,IF(AND('Tool interface'!$C$19=5,'Tool interface'!$C$18=3),V75,IF(AND('Tool interface'!$C$19=5,'Tool interface'!$C$18=4),U75,IF(AND('Tool interface'!$C$19=5,'Tool interface'!$C$18=5),T75,IF(AND('Tool interface'!$C$19=5,'Tool interface'!$C$18=6),S75,IF(AND('Tool interface'!$C$19=5,'Tool interface'!$C$18=7),R75,IF(AND('Tool interface'!$C$19=5,'Tool interface'!$C$18&gt;=8),O75,IF(AND('Tool interface'!$C$19=4,'Tool interface'!$C$18=1),'CBA - BIM level 2'!Y75,IF(AND('Tool interface'!$C$19=4,'Tool interface'!$C$18=2),'CBA - BIM level 2'!X75,IF(AND('Tool interface'!$C$19=4,'Tool interface'!$C$18=3),'CBA - BIM level 2'!W75,IF(AND('Tool interface'!$C$19=4,'Tool interface'!$C$18=4),V75,IF(AND('Tool interface'!$C$19=4,'Tool interface'!$C$18=5),U75,IF(AND('Tool interface'!$C$19=4,'Tool interface'!$C$18=6),T75,IF(AND('Tool interface'!$C$19=4,'Tool interface'!$C$18=7),S75,IF(AND('Tool interface'!$C$19=4,'Tool interface'!$C$18=8),R75,IF(AND('Tool interface'!$C$19=4,'Tool interface'!$C$18&gt;=9),P75,IF(AND('Tool interface'!$C$19=3,'Tool interface'!$C$18=1),'CBA - BIM level 2'!Z75,IF(AND('Tool interface'!$C$19=3,'Tool interface'!$C$18=2),'CBA - BIM level 2'!Y75,IF(AND('Tool interface'!$C$19=3,'Tool interface'!$C$18=3),'CBA - BIM level 2'!X75,IF(AND('Tool interface'!$C$19=3,'Tool interface'!$C$18=4),'CBA - BIM level 2'!W75,IF(AND('Tool interface'!$C$19=3,'Tool interface'!$C$18=5),V75,IF(AND('Tool interface'!$C$19=3,'Tool interface'!$C$18=6),U75,IF(AND('Tool interface'!$C$19=3,'Tool interface'!$C$18=7),T75,IF(AND('Tool interface'!$C$19=3,'Tool interface'!$C$18=8),S75,IF(AND('Tool interface'!$C$19=3,'Tool interface'!$C$18=9),R75,IF(AND('Tool interface'!$C$19=3,'Tool interface'!$C$18=10),Q75,IF(AND('Tool interface'!$C$19=2,'Tool interface'!$C$18=1),'CBA - BIM level 2'!AA75,IF(AND('Tool interface'!$C$19=2,'Tool interface'!$C$18=2),'CBA - BIM level 2'!Z75,IF(AND('Tool interface'!$C$19=2,'Tool interface'!$C$18=3),'CBA - BIM level 2'!Y75,IF(AND('Tool interface'!$C$19=2,'Tool interface'!$C$18=4),'CBA - BIM level 2'!X75,IF(AND('Tool interface'!$C$19=2,'Tool interface'!$C$18=5),'CBA - BIM level 2'!W75,IF(AND('Tool interface'!$C$19=2,'Tool interface'!$C$18=6),V75,IF(AND('Tool interface'!$C$19=2,'Tool interface'!$C$18=7),U75,IF(AND('Tool interface'!$C$19=2,'Tool interface'!$C$18=8),T75,IF(AND('Tool interface'!$C$19=2,'Tool interface'!$C$18=9),S75,IF(AND('Tool interface'!$C$19=2,'Tool interface'!$C$18=10),R75,IF(AND('Tool interface'!$C$19=1,'Tool interface'!$C$18=1),'CBA - BIM level 2'!AB75,IF(AND('Tool interface'!$C$19=1,'Tool interface'!$C$18=2),'CBA - BIM level 2'!AA75,IF(AND('Tool interface'!$C$19=1,'Tool interface'!$C$18=3),'CBA - BIM level 2'!Z75,IF(AND('Tool interface'!$C$19=1,'Tool interface'!$C$18=4),'CBA - BIM level 2'!Y75,IF(AND('Tool interface'!$C$19=1,'Tool interface'!$C$18=5),'CBA - BIM level 2'!X75,IF(AND('Tool interface'!$C$19=1,'Tool interface'!$C$18=6),W75,IF(AND('Tool interface'!$C$19=1,'Tool interface'!$C$18=7),V75,IF(AND('Tool interface'!$C$19=1,'Tool interface'!$C$18=8),U75,IF(AND('Tool interface'!$C$19=1,'Tool interface'!$C$18=9),T75,IF(AND('Tool interface'!$C$19=1,'Tool interface'!$C$18=10),S75,)))))))))))))))))))))))))))))))))))))))))))))))</f>
        <v>0</v>
      </c>
      <c r="P76" s="262">
        <f>+IF(AND('Tool interface'!$C$19=5,'Tool interface'!$C$18=1),'CBA - BIM level 2'!Y75,IF(AND('Tool interface'!$C$19=5,'Tool interface'!$C$18=2),'CBA - BIM level 2'!X75,IF(AND('Tool interface'!$C$19=5,'Tool interface'!$C$18=3),W75,IF(AND('Tool interface'!$C$19=5,'Tool interface'!$C$18=4),V75,IF(AND('Tool interface'!$C$19=5,'Tool interface'!$C$18=5),U75,IF(AND('Tool interface'!$C$19=5,'Tool interface'!$C$18=6),T75,IF(AND('Tool interface'!$C$19=5,'Tool interface'!$C$18=7),S75,IF(AND('Tool interface'!$C$19=5,'Tool interface'!$C$18=8),R75,IF(AND('Tool interface'!$C$19=5,'Tool interface'!$C$18&gt;=9),P75,IF(AND('Tool interface'!$C$19=4,'Tool interface'!$C$18=1),'CBA - BIM level 2'!Z75,IF(AND('Tool interface'!$C$19=4,'Tool interface'!$C$18=2),'CBA - BIM level 2'!Y75,IF(AND('Tool interface'!$C$19=4,'Tool interface'!$C$18=3),'CBA - BIM level 2'!X75,IF(AND('Tool interface'!$C$19=4,'Tool interface'!$C$18=4),W75,IF(AND('Tool interface'!$C$19=4,'Tool interface'!$C$18=5),V75,IF(AND('Tool interface'!$C$19=4,'Tool interface'!$C$18=6),U75,IF(AND('Tool interface'!$C$19=4,'Tool interface'!$C$18=7),T75,IF(AND('Tool interface'!$C$19=4,'Tool interface'!$C$18=8),S75,IF(AND('Tool interface'!$C$19=4,'Tool interface'!$C$18=9),R75,IF(AND('Tool interface'!$C$19=4,'Tool interface'!$C$18=10),Q75,IF(AND('Tool interface'!$C$19=3,'Tool interface'!$C$18=1),'CBA - BIM level 2'!AA75,IF(AND('Tool interface'!$C$19=3,'Tool interface'!$C$18=2),'CBA - BIM level 2'!Z75,IF(AND('Tool interface'!$C$19=3,'Tool interface'!$C$18=3),'CBA - BIM level 2'!Y75,IF(AND('Tool interface'!$C$19=3,'Tool interface'!$C$18=4),'CBA - BIM level 2'!X75,IF(AND('Tool interface'!$C$19=3,'Tool interface'!$C$18=5),W75,IF(AND('Tool interface'!$C$19=3,'Tool interface'!$C$18=6),V75,IF(AND('Tool interface'!$C$19=3,'Tool interface'!$C$18=7),U75,IF(AND('Tool interface'!$C$19=3,'Tool interface'!$C$18=8),T75,IF(AND('Tool interface'!$C$19=3,'Tool interface'!$C$18=9),S75,IF(AND('Tool interface'!$C$19=3,'Tool interface'!$C$18=10),R75,IF(AND('Tool interface'!$C$19=2,'Tool interface'!$C$18=1),'CBA - BIM level 2'!AB75,IF(AND('Tool interface'!$C$19=2,'Tool interface'!$C$18=2),'CBA - BIM level 2'!AA75,IF(AND('Tool interface'!$C$19=2,'Tool interface'!$C$18=3),'CBA - BIM level 2'!Z75,IF(AND('Tool interface'!$C$19=2,'Tool interface'!$C$18=4),'CBA - BIM level 2'!Y75,IF(AND('Tool interface'!$C$19=2,'Tool interface'!$C$18=5),'CBA - BIM level 2'!X75,IF(AND('Tool interface'!$C$19=2,'Tool interface'!$C$18=6),W75,IF(AND('Tool interface'!$C$19=2,'Tool interface'!$C$18=7),V75,IF(AND('Tool interface'!$C$19=2,'Tool interface'!$C$18=8),U75,IF(AND('Tool interface'!$C$19=2,'Tool interface'!$C$18=9),T75,IF(AND('Tool interface'!$C$19=2,'Tool interface'!$C$18=10),S75,IF(AND('Tool interface'!$C$19=1,'Tool interface'!$C$18=1),'CBA - BIM level 2'!AC75,IF(AND('Tool interface'!$C$19=1,'Tool interface'!$C$18=2),'CBA - BIM level 2'!AB75,IF(AND('Tool interface'!$C$19=1,'Tool interface'!$C$18=3),'CBA - BIM level 2'!AA75,IF(AND('Tool interface'!$C$19=1,'Tool interface'!$C$18=4),'CBA - BIM level 2'!Z75,IF(AND('Tool interface'!$C$19=1,'Tool interface'!$C$18=5),'CBA - BIM level 2'!Y75,IF(AND('Tool interface'!$C$19=1,'Tool interface'!$C$18=6),X75,IF(AND('Tool interface'!$C$19=1,'Tool interface'!$C$18=7),W75,IF(AND('Tool interface'!$C$19=1,'Tool interface'!$C$18=8),V75,IF(AND('Tool interface'!$C$19=1,'Tool interface'!$C$18=9),U75,IF(AND('Tool interface'!$C$19=1,'Tool interface'!$C$18=10),T75,)))))))))))))))))))))))))))))))))))))))))))))))))</f>
        <v>0</v>
      </c>
      <c r="Q76" s="262">
        <f>+IF(AND('Tool interface'!$C$19=5,'Tool interface'!$C$18=1),'CBA - BIM level 2'!Z75,IF(AND('Tool interface'!$C$19=5,'Tool interface'!$C$18=2),'CBA - BIM level 2'!Y75,IF(AND('Tool interface'!$C$19=5,'Tool interface'!$C$18=3),X75,IF(AND('Tool interface'!$C$19=5,'Tool interface'!$C$18=4),W75,IF(AND('Tool interface'!$C$19=5,'Tool interface'!$C$18=5),V75,IF(AND('Tool interface'!$C$19=5,'Tool interface'!$C$18=6),U75,IF(AND('Tool interface'!$C$19=5,'Tool interface'!$C$18=7),T75,IF(AND('Tool interface'!$C$19=5,'Tool interface'!$C$18=8),S75,IF(AND('Tool interface'!$C$19=5,'Tool interface'!$C$18=9),R75,IF(AND('Tool interface'!$C$19=5,'Tool interface'!$C$18=10),Q75,IF(AND('Tool interface'!$C$19=4,'Tool interface'!$C$18=1),'CBA - BIM level 2'!AA75,IF(AND('Tool interface'!$C$19=4,'Tool interface'!$C$18=2),'CBA - BIM level 2'!Z75,IF(AND('Tool interface'!$C$19=4,'Tool interface'!$C$18=3),'CBA - BIM level 2'!Y75,IF(AND('Tool interface'!$C$19=4,'Tool interface'!$C$18=4),X75,IF(AND('Tool interface'!$C$19=4,'Tool interface'!$C$18=5),W75,IF(AND('Tool interface'!$C$19=4,'Tool interface'!$C$18=6),V75,IF(AND('Tool interface'!$C$19=4,'Tool interface'!$C$18=7),U75,IF(AND('Tool interface'!$C$19=4,'Tool interface'!$C$18=8),T75,IF(AND('Tool interface'!$C$19=4,'Tool interface'!$C$18=9),S75,IF(AND('Tool interface'!$C$19=4,'Tool interface'!$C$18=10),R75,IF(AND('Tool interface'!$C$19=3,'Tool interface'!$C$18=1),'CBA - BIM level 2'!AB75,IF(AND('Tool interface'!$C$19=3,'Tool interface'!$C$18=2),'CBA - BIM level 2'!AA75,IF(AND('Tool interface'!$C$19=3,'Tool interface'!$C$18=3),'CBA - BIM level 2'!Z75,IF(AND('Tool interface'!$C$19=3,'Tool interface'!$C$18=4),'CBA - BIM level 2'!Y75,IF(AND('Tool interface'!$C$19=3,'Tool interface'!$C$18=5),X75,IF(AND('Tool interface'!$C$19=3,'Tool interface'!$C$18=6),W75,IF(AND('Tool interface'!$C$19=3,'Tool interface'!$C$18=7),V75,IF(AND('Tool interface'!$C$19=3,'Tool interface'!$C$18=8),U75,IF(AND('Tool interface'!$C$19=3,'Tool interface'!$C$18=9),T75,IF(AND('Tool interface'!$C$19=3,'Tool interface'!$C$18=10),S75,IF(AND('Tool interface'!$C$19=2,'Tool interface'!$C$18=1),'CBA - BIM level 2'!AC75,IF(AND('Tool interface'!$C$19=2,'Tool interface'!$C$18=2),'CBA - BIM level 2'!AB75,IF(AND('Tool interface'!$C$19=2,'Tool interface'!$C$18=3),'CBA - BIM level 2'!AA75,IF(AND('Tool interface'!$C$19=2,'Tool interface'!$C$18=4),'CBA - BIM level 2'!Z75,IF(AND('Tool interface'!$C$19=2,'Tool interface'!$C$18=5),'CBA - BIM level 2'!Y75,IF(AND('Tool interface'!$C$19=2,'Tool interface'!$C$18=6),X75,IF(AND('Tool interface'!$C$19=2,'Tool interface'!$C$18=7),W75,IF(AND('Tool interface'!$C$19=2,'Tool interface'!$C$18=8),V75,IF(AND('Tool interface'!$C$19=2,'Tool interface'!$C$18=9),U75,IF(AND('Tool interface'!$C$19=2,'Tool interface'!$C$18=10),T75,IF(AND('Tool interface'!$C$19=1,'Tool interface'!$C$18=1),'CBA - BIM level 2'!AD75,IF(AND('Tool interface'!$C$19=1,'Tool interface'!$C$18=2),'CBA - BIM level 2'!AC75,IF(AND('Tool interface'!$C$19=1,'Tool interface'!$C$18=3),'CBA - BIM level 2'!AB75,IF(AND('Tool interface'!$C$19=1,'Tool interface'!$C$18=4),'CBA - BIM level 2'!AA75,IF(AND('Tool interface'!$C$19=1,'Tool interface'!$C$18=5),'CBA - BIM level 2'!Z75,IF(AND('Tool interface'!$C$19=1,'Tool interface'!$C$18=6),Y75,IF(AND('Tool interface'!$C$19=1,'Tool interface'!$C$18=7),X75,IF(AND('Tool interface'!$C$19=1,'Tool interface'!$C$18=8),W75,IF(AND('Tool interface'!$C$19=1,'Tool interface'!$C$18=9),V75,IF(AND('Tool interface'!$C$19=1,'Tool interface'!$C$18=10),U75,))))))))))))))))))))))))))))))))))))))))))))))))))</f>
        <v>0</v>
      </c>
      <c r="R76" s="262">
        <f>+IF(AND('Tool interface'!$C$19=5,'Tool interface'!$C$18=1),'CBA - BIM level 2'!AA75,IF(AND('Tool interface'!$C$19=5,'Tool interface'!$C$18=2),'CBA - BIM level 2'!Z75,IF(AND('Tool interface'!$C$19=5,'Tool interface'!$C$18=3),Y75,IF(AND('Tool interface'!$C$19=5,'Tool interface'!$C$18=4),X75,IF(AND('Tool interface'!$C$19=5,'Tool interface'!$C$18=5),W75,IF(AND('Tool interface'!$C$19=5,'Tool interface'!$C$18=6),V75,IF(AND('Tool interface'!$C$19=5,'Tool interface'!$C$18=7),U75,IF(AND('Tool interface'!$C$19=5,'Tool interface'!$C$18=8),T75,IF(AND('Tool interface'!$C$19=5,'Tool interface'!$C$18=9),S75,IF(AND('Tool interface'!$C$19=5,'Tool interface'!$C$18=10),R75,IF(AND('Tool interface'!$C$19=4,'Tool interface'!$C$18=1),'CBA - BIM level 2'!AB75,IF(AND('Tool interface'!$C$19=4,'Tool interface'!$C$18=2),'CBA - BIM level 2'!AA75,IF(AND('Tool interface'!$C$19=4,'Tool interface'!$C$18=3),'CBA - BIM level 2'!Z75,IF(AND('Tool interface'!$C$19=4,'Tool interface'!$C$18=4),Y75,IF(AND('Tool interface'!$C$19=4,'Tool interface'!$C$18=5),X75,IF(AND('Tool interface'!$C$19=4,'Tool interface'!$C$18=6),W75,IF(AND('Tool interface'!$C$19=4,'Tool interface'!$C$18=7),V75,IF(AND('Tool interface'!$C$19=4,'Tool interface'!$C$18=8),U75,IF(AND('Tool interface'!$C$19=4,'Tool interface'!$C$18=9),T75,IF(AND('Tool interface'!$C$19=4,'Tool interface'!$C$18=10),S75,IF(AND('Tool interface'!$C$19=3,'Tool interface'!$C$18=1),'CBA - BIM level 2'!AC75,IF(AND('Tool interface'!$C$19=3,'Tool interface'!$C$18=2),'CBA - BIM level 2'!AB75,IF(AND('Tool interface'!$C$19=3,'Tool interface'!$C$18=3),'CBA - BIM level 2'!AA75,IF(AND('Tool interface'!$C$19=3,'Tool interface'!$C$18=4),'CBA - BIM level 2'!Z75,IF(AND('Tool interface'!$C$19=3,'Tool interface'!$C$18=5),Y75,IF(AND('Tool interface'!$C$19=3,'Tool interface'!$C$18=6),X75,IF(AND('Tool interface'!$C$19=3,'Tool interface'!$C$18=7),W75,IF(AND('Tool interface'!$C$19=3,'Tool interface'!$C$18=8),V75,IF(AND('Tool interface'!$C$19=3,'Tool interface'!$C$18=9),U75,IF(AND('Tool interface'!$C$19=3,'Tool interface'!$C$18=10),T75,IF(AND('Tool interface'!$C$19=2,'Tool interface'!$C$18=1),'CBA - BIM level 2'!AD75,IF(AND('Tool interface'!$C$19=2,'Tool interface'!$C$18=2),'CBA - BIM level 2'!AC75,IF(AND('Tool interface'!$C$19=2,'Tool interface'!$C$18=3),'CBA - BIM level 2'!AB75,IF(AND('Tool interface'!$C$19=2,'Tool interface'!$C$18=4),'CBA - BIM level 2'!AA75,IF(AND('Tool interface'!$C$19=2,'Tool interface'!$C$18=5),'CBA - BIM level 2'!Z75,IF(AND('Tool interface'!$C$19=2,'Tool interface'!$C$18=6),Y75,IF(AND('Tool interface'!$C$19=2,'Tool interface'!$C$18=7),X75,IF(AND('Tool interface'!$C$19=2,'Tool interface'!$C$18=8),W75,IF(AND('Tool interface'!$C$19=2,'Tool interface'!$C$18=9),V75,IF(AND('Tool interface'!$C$19=2,'Tool interface'!$C$18=10),U75,IF(AND('Tool interface'!$C$19=1,'Tool interface'!$C$18=1),'CBA - BIM level 2'!AE75,IF(AND('Tool interface'!$C$19=1,'Tool interface'!$C$18=2),'CBA - BIM level 2'!AD75,IF(AND('Tool interface'!$C$19=1,'Tool interface'!$C$18=3),'CBA - BIM level 2'!AC75,IF(AND('Tool interface'!$C$19=1,'Tool interface'!$C$18=4),'CBA - BIM level 2'!AB75,IF(AND('Tool interface'!$C$19=1,'Tool interface'!$C$18=5),'CBA - BIM level 2'!AA75,IF(AND('Tool interface'!$C$19=1,'Tool interface'!$C$18=6),Z75,IF(AND('Tool interface'!$C$19=1,'Tool interface'!$C$18=7),Y75,IF(AND('Tool interface'!$C$19=1,'Tool interface'!$C$18=8),X75,IF(AND('Tool interface'!$C$19=1,'Tool interface'!$C$18=9),W75,IF(AND('Tool interface'!$C$19=1,'Tool interface'!$C$18=10),V75,))))))))))))))))))))))))))))))))))))))))))))))))))</f>
        <v>0</v>
      </c>
      <c r="S76" s="262">
        <f>+IF(AND('Tool interface'!$C$19=5,'Tool interface'!$C$18=1),'CBA - BIM level 2'!AB75,IF(AND('Tool interface'!$C$19=5,'Tool interface'!$C$18=2),'CBA - BIM level 2'!AA75,IF(AND('Tool interface'!$C$19=5,'Tool interface'!$C$18=3),Z75,IF(AND('Tool interface'!$C$19=5,'Tool interface'!$C$18=4),Y75,IF(AND('Tool interface'!$C$19=5,'Tool interface'!$C$18=5),X75,IF(AND('Tool interface'!$C$19=5,'Tool interface'!$C$18=6),W75,IF(AND('Tool interface'!$C$19=5,'Tool interface'!$C$18=7),V75,IF(AND('Tool interface'!$C$19=5,'Tool interface'!$C$18=8),U75,IF(AND('Tool interface'!$C$19=5,'Tool interface'!$C$18=9),T75,IF(AND('Tool interface'!$C$19=5,'Tool interface'!$C$18=10),S75,IF(AND('Tool interface'!$C$19=4,'Tool interface'!$C$18=1),'CBA - BIM level 2'!AC75,IF(AND('Tool interface'!$C$19=4,'Tool interface'!$C$18=2),'CBA - BIM level 2'!AB75,IF(AND('Tool interface'!$C$19=4,'Tool interface'!$C$18=3),'CBA - BIM level 2'!AA75,IF(AND('Tool interface'!$C$19=4,'Tool interface'!$C$18=4),Z75,IF(AND('Tool interface'!$C$19=4,'Tool interface'!$C$18=5),Y75,IF(AND('Tool interface'!$C$19=4,'Tool interface'!$C$18=6),X75,IF(AND('Tool interface'!$C$19=4,'Tool interface'!$C$18=7),W75,IF(AND('Tool interface'!$C$19=4,'Tool interface'!$C$18=8),V75,IF(AND('Tool interface'!$C$19=4,'Tool interface'!$C$18=9),U75,IF(AND('Tool interface'!$C$19=4,'Tool interface'!$C$18=10),T75,IF(AND('Tool interface'!$C$19=3,'Tool interface'!$C$18=1),'CBA - BIM level 2'!AD75,IF(AND('Tool interface'!$C$19=3,'Tool interface'!$C$18=2),'CBA - BIM level 2'!AC75,IF(AND('Tool interface'!$C$19=3,'Tool interface'!$C$18=3),'CBA - BIM level 2'!AB75,IF(AND('Tool interface'!$C$19=3,'Tool interface'!$C$18=4),'CBA - BIM level 2'!AA75,IF(AND('Tool interface'!$C$19=3,'Tool interface'!$C$18=5),Z75,IF(AND('Tool interface'!$C$19=3,'Tool interface'!$C$18=6),Y75,IF(AND('Tool interface'!$C$19=3,'Tool interface'!$C$18=7),X75,IF(AND('Tool interface'!$C$19=3,'Tool interface'!$C$18=8),W75,IF(AND('Tool interface'!$C$19=3,'Tool interface'!$C$18=9),V75,IF(AND('Tool interface'!$C$19=3,'Tool interface'!$C$18=10),U75,IF(AND('Tool interface'!$C$19=2,'Tool interface'!$C$18=1),'CBA - BIM level 2'!AE75,IF(AND('Tool interface'!$C$19=2,'Tool interface'!$C$18=2),'CBA - BIM level 2'!AD75,IF(AND('Tool interface'!$C$19=2,'Tool interface'!$C$18=3),'CBA - BIM level 2'!AC75,IF(AND('Tool interface'!$C$19=2,'Tool interface'!$C$18=4),'CBA - BIM level 2'!AB75,IF(AND('Tool interface'!$C$19=2,'Tool interface'!$C$18=5),'CBA - BIM level 2'!AA75,IF(AND('Tool interface'!$C$19=2,'Tool interface'!$C$18=6),Z75,IF(AND('Tool interface'!$C$19=2,'Tool interface'!$C$18=7),Y75,IF(AND('Tool interface'!$C$19=2,'Tool interface'!$C$18=8),X75,IF(AND('Tool interface'!$C$19=2,'Tool interface'!$C$18=9),W75,IF(AND('Tool interface'!$C$19=2,'Tool interface'!$C$18=10),V75,IF(AND('Tool interface'!$C$19=1,'Tool interface'!$C$18=1),'CBA - BIM level 2'!AF75,IF(AND('Tool interface'!$C$19=1,'Tool interface'!$C$18=2),'CBA - BIM level 2'!AE75,IF(AND('Tool interface'!$C$19=1,'Tool interface'!$C$18=3),'CBA - BIM level 2'!AD75,IF(AND('Tool interface'!$C$19=1,'Tool interface'!$C$18=4),'CBA - BIM level 2'!AC75,IF(AND('Tool interface'!$C$19=1,'Tool interface'!$C$18=5),'CBA - BIM level 2'!AB75,IF(AND('Tool interface'!$C$19=1,'Tool interface'!$C$18=6),AA75,IF(AND('Tool interface'!$C$19=1,'Tool interface'!$C$18=7),Z75,IF(AND('Tool interface'!$C$19=1,'Tool interface'!$C$18=8),Y75,IF(AND('Tool interface'!$C$19=1,'Tool interface'!$C$18=9),X75,IF(AND('Tool interface'!$C$19=1,'Tool interface'!$C$18=10),W75,))))))))))))))))))))))))))))))))))))))))))))))))))</f>
        <v>0</v>
      </c>
      <c r="T76" s="262">
        <f>+IF(AND('Tool interface'!$C$19=5,'Tool interface'!$C$18=1),'CBA - BIM level 2'!AC75,IF(AND('Tool interface'!$C$19=5,'Tool interface'!$C$18=2),'CBA - BIM level 2'!AB75,IF(AND('Tool interface'!$C$19=5,'Tool interface'!$C$18=3),AA75,IF(AND('Tool interface'!$C$19=5,'Tool interface'!$C$18=4),Z75,IF(AND('Tool interface'!$C$19=5,'Tool interface'!$C$18=5),Y75,IF(AND('Tool interface'!$C$19=5,'Tool interface'!$C$18=6),X75,IF(AND('Tool interface'!$C$19=5,'Tool interface'!$C$18=7),W75,IF(AND('Tool interface'!$C$19=5,'Tool interface'!$C$18=8),V75,IF(AND('Tool interface'!$C$19=5,'Tool interface'!$C$18=9),U75,IF(AND('Tool interface'!$C$19=5,'Tool interface'!$C$18=10),T75,IF(AND('Tool interface'!$C$19=4,'Tool interface'!$C$18=1),'CBA - BIM level 2'!AD75,IF(AND('Tool interface'!$C$19=4,'Tool interface'!$C$18=2),'CBA - BIM level 2'!AC75,IF(AND('Tool interface'!$C$19=4,'Tool interface'!$C$18=3),'CBA - BIM level 2'!AB75,IF(AND('Tool interface'!$C$19=4,'Tool interface'!$C$18=4),AA75,IF(AND('Tool interface'!$C$19=4,'Tool interface'!$C$18=5),Z75,IF(AND('Tool interface'!$C$19=4,'Tool interface'!$C$18=6),Y75,IF(AND('Tool interface'!$C$19=4,'Tool interface'!$C$18=7),X75,IF(AND('Tool interface'!$C$19=4,'Tool interface'!$C$18=8),W75,IF(AND('Tool interface'!$C$19=4,'Tool interface'!$C$18=9),V75,IF(AND('Tool interface'!$C$19=4,'Tool interface'!$C$18=10),U75,IF(AND('Tool interface'!$C$19=3,'Tool interface'!$C$18=1),'CBA - BIM level 2'!AE75,IF(AND('Tool interface'!$C$19=3,'Tool interface'!$C$18=2),'CBA - BIM level 2'!AD75,IF(AND('Tool interface'!$C$19=3,'Tool interface'!$C$18=3),'CBA - BIM level 2'!AC75,IF(AND('Tool interface'!$C$19=3,'Tool interface'!$C$18=4),'CBA - BIM level 2'!AB75,IF(AND('Tool interface'!$C$19=3,'Tool interface'!$C$18=5),AA75,IF(AND('Tool interface'!$C$19=3,'Tool interface'!$C$18=6),Z75,IF(AND('Tool interface'!$C$19=3,'Tool interface'!$C$18=7),Y75,IF(AND('Tool interface'!$C$19=3,'Tool interface'!$C$18=8),X75,IF(AND('Tool interface'!$C$19=3,'Tool interface'!$C$18=9),W75,IF(AND('Tool interface'!$C$19=3,'Tool interface'!$C$18=10),V75,IF(AND('Tool interface'!$C$19=2,'Tool interface'!$C$18=1),'CBA - BIM level 2'!AF75,IF(AND('Tool interface'!$C$19=2,'Tool interface'!$C$18=2),'CBA - BIM level 2'!AE75,IF(AND('Tool interface'!$C$19=2,'Tool interface'!$C$18=3),'CBA - BIM level 2'!AD75,IF(AND('Tool interface'!$C$19=2,'Tool interface'!$C$18=4),'CBA - BIM level 2'!AC75,IF(AND('Tool interface'!$C$19=2,'Tool interface'!$C$18=5),'CBA - BIM level 2'!AB75,IF(AND('Tool interface'!$C$19=2,'Tool interface'!$C$18=6),AA75,IF(AND('Tool interface'!$C$19=2,'Tool interface'!$C$18=7),Z75,IF(AND('Tool interface'!$C$19=2,'Tool interface'!$C$18=8),Y75,IF(AND('Tool interface'!$C$19=2,'Tool interface'!$C$18=9),X75,IF(AND('Tool interface'!$C$19=2,'Tool interface'!$C$18=10),W75,IF(AND('Tool interface'!$C$19=1,'Tool interface'!$C$18=1),'CBA - BIM level 2'!AG75,IF(AND('Tool interface'!$C$19=1,'Tool interface'!$C$18=2),'CBA - BIM level 2'!AF75,IF(AND('Tool interface'!$C$19=1,'Tool interface'!$C$18=3),'CBA - BIM level 2'!AE75,IF(AND('Tool interface'!$C$19=1,'Tool interface'!$C$18=4),'CBA - BIM level 2'!AD75,IF(AND('Tool interface'!$C$19=1,'Tool interface'!$C$18=5),'CBA - BIM level 2'!AC75,IF(AND('Tool interface'!$C$19=1,'Tool interface'!$C$18=6),AB75,IF(AND('Tool interface'!$C$19=1,'Tool interface'!$C$18=7),AA75,IF(AND('Tool interface'!$C$19=1,'Tool interface'!$C$18=8),Z75,IF(AND('Tool interface'!$C$19=1,'Tool interface'!$C$18=9),Y75,IF(AND('Tool interface'!$C$19=1,'Tool interface'!$C$18=10),X75,))))))))))))))))))))))))))))))))))))))))))))))))))</f>
        <v>0</v>
      </c>
      <c r="U76" s="262">
        <f>+IF(AND('Tool interface'!$C$19=5,'Tool interface'!$C$18=1),'CBA - BIM level 2'!AD75,IF(AND('Tool interface'!$C$19=5,'Tool interface'!$C$18=2),'CBA - BIM level 2'!AC75,IF(AND('Tool interface'!$C$19=5,'Tool interface'!$C$18=3),AB75,IF(AND('Tool interface'!$C$19=5,'Tool interface'!$C$18=4),AA75,IF(AND('Tool interface'!$C$19=5,'Tool interface'!$C$18=5),Z75,IF(AND('Tool interface'!$C$19=5,'Tool interface'!$C$18=6),Y75,IF(AND('Tool interface'!$C$19=5,'Tool interface'!$C$18=7),X75,IF(AND('Tool interface'!$C$19=5,'Tool interface'!$C$18=8),W75,IF(AND('Tool interface'!$C$19=5,'Tool interface'!$C$18=9),V75,IF(AND('Tool interface'!$C$19=5,'Tool interface'!$C$18=10),U75,IF(AND('Tool interface'!$C$19=4,'Tool interface'!$C$18=1),'CBA - BIM level 2'!AE75,IF(AND('Tool interface'!$C$19=4,'Tool interface'!$C$18=2),'CBA - BIM level 2'!AD75,IF(AND('Tool interface'!$C$19=4,'Tool interface'!$C$18=3),'CBA - BIM level 2'!AC75,IF(AND('Tool interface'!$C$19=4,'Tool interface'!$C$18=4),AB75,IF(AND('Tool interface'!$C$19=4,'Tool interface'!$C$18=5),AA75,IF(AND('Tool interface'!$C$19=4,'Tool interface'!$C$18=6),Z75,IF(AND('Tool interface'!$C$19=4,'Tool interface'!$C$18=7),Y75,IF(AND('Tool interface'!$C$19=4,'Tool interface'!$C$18=8),X75,IF(AND('Tool interface'!$C$19=4,'Tool interface'!$C$18=9),W75,IF(AND('Tool interface'!$C$19=4,'Tool interface'!$C$18=10),V75,IF(AND('Tool interface'!$C$19=3,'Tool interface'!$C$18=1),'CBA - BIM level 2'!AF75,IF(AND('Tool interface'!$C$19=3,'Tool interface'!$C$18=2),'CBA - BIM level 2'!AE75,IF(AND('Tool interface'!$C$19=3,'Tool interface'!$C$18=3),'CBA - BIM level 2'!AD75,IF(AND('Tool interface'!$C$19=3,'Tool interface'!$C$18=4),'CBA - BIM level 2'!AC75,IF(AND('Tool interface'!$C$19=3,'Tool interface'!$C$18=5),AB75,IF(AND('Tool interface'!$C$19=3,'Tool interface'!$C$18=6),AA75,IF(AND('Tool interface'!$C$19=3,'Tool interface'!$C$18=7),Z75,IF(AND('Tool interface'!$C$19=3,'Tool interface'!$C$18=8),Y75,IF(AND('Tool interface'!$C$19=3,'Tool interface'!$C$18=9),X75,IF(AND('Tool interface'!$C$19=3,'Tool interface'!$C$18=10),W75,IF(AND('Tool interface'!$C$19=2,'Tool interface'!$C$18=1),'CBA - BIM level 2'!AG75,IF(AND('Tool interface'!$C$19=2,'Tool interface'!$C$18=2),'CBA - BIM level 2'!AF75,IF(AND('Tool interface'!$C$19=2,'Tool interface'!$C$18=3),'CBA - BIM level 2'!AE75,IF(AND('Tool interface'!$C$19=2,'Tool interface'!$C$18=4),'CBA - BIM level 2'!AD75,IF(AND('Tool interface'!$C$19=2,'Tool interface'!$C$18=5),'CBA - BIM level 2'!AC75,IF(AND('Tool interface'!$C$19=2,'Tool interface'!$C$18=6),AB75,IF(AND('Tool interface'!$C$19=2,'Tool interface'!$C$18=7),AA75,IF(AND('Tool interface'!$C$19=2,'Tool interface'!$C$18=8),Z75,IF(AND('Tool interface'!$C$19=2,'Tool interface'!$C$18=9),Y75,IF(AND('Tool interface'!$C$19=2,'Tool interface'!$C$18=10),X75,IF(AND('Tool interface'!$C$19=1,'Tool interface'!$C$18=1),'CBA - BIM level 2'!AH75,IF(AND('Tool interface'!$C$19=1,'Tool interface'!$C$18=2),'CBA - BIM level 2'!AG75,IF(AND('Tool interface'!$C$19=1,'Tool interface'!$C$18=3),'CBA - BIM level 2'!AF75,IF(AND('Tool interface'!$C$19=1,'Tool interface'!$C$18=4),'CBA - BIM level 2'!AE75,IF(AND('Tool interface'!$C$19=1,'Tool interface'!$C$18=5),'CBA - BIM level 2'!AD75,IF(AND('Tool interface'!$C$19=1,'Tool interface'!$C$18=6),AC75,IF(AND('Tool interface'!$C$19=1,'Tool interface'!$C$18=7),AB75,IF(AND('Tool interface'!$C$19=1,'Tool interface'!$C$18=8),AA75,IF(AND('Tool interface'!$C$19=1,'Tool interface'!$C$18=9),Z75,IF(AND('Tool interface'!$C$19=1,'Tool interface'!$C$18=10),Y75,))))))))))))))))))))))))))))))))))))))))))))))))))</f>
        <v>0</v>
      </c>
      <c r="V76" s="262">
        <f>+IF(AND('Tool interface'!$C$19=5,'Tool interface'!$C$18=1),'CBA - BIM level 2'!AE75,IF(AND('Tool interface'!$C$19=5,'Tool interface'!$C$18=2),'CBA - BIM level 2'!AD75,IF(AND('Tool interface'!$C$19=5,'Tool interface'!$C$18=3),AC75,IF(AND('Tool interface'!$C$19=5,'Tool interface'!$C$18=4),AB75,IF(AND('Tool interface'!$C$19=5,'Tool interface'!$C$18=5),AA75,IF(AND('Tool interface'!$C$19=5,'Tool interface'!$C$18=6),Z75,IF(AND('Tool interface'!$C$19=5,'Tool interface'!$C$18=7),Y75,IF(AND('Tool interface'!$C$19=5,'Tool interface'!$C$18=8),X75,IF(AND('Tool interface'!$C$19=5,'Tool interface'!$C$18=9),W75,IF(AND('Tool interface'!$C$19=5,'Tool interface'!$C$18=10),V75,IF(AND('Tool interface'!$C$19=4,'Tool interface'!$C$18=1),'CBA - BIM level 2'!AF75,IF(AND('Tool interface'!$C$19=4,'Tool interface'!$C$18=2),'CBA - BIM level 2'!AE75,IF(AND('Tool interface'!$C$19=4,'Tool interface'!$C$18=3),'CBA - BIM level 2'!AD75,IF(AND('Tool interface'!$C$19=4,'Tool interface'!$C$18=4),AC75,IF(AND('Tool interface'!$C$19=4,'Tool interface'!$C$18=5),AB75,IF(AND('Tool interface'!$C$19=4,'Tool interface'!$C$18=6),AA75,IF(AND('Tool interface'!$C$19=4,'Tool interface'!$C$18=7),Z75,IF(AND('Tool interface'!$C$19=4,'Tool interface'!$C$18=8),Y75,IF(AND('Tool interface'!$C$19=4,'Tool interface'!$C$18=9),X75,IF(AND('Tool interface'!$C$19=4,'Tool interface'!$C$18=10),W75,IF(AND('Tool interface'!$C$19=3,'Tool interface'!$C$18=1),'CBA - BIM level 2'!AG75,IF(AND('Tool interface'!$C$19=3,'Tool interface'!$C$18=2),'CBA - BIM level 2'!AF75,IF(AND('Tool interface'!$C$19=3,'Tool interface'!$C$18=3),'CBA - BIM level 2'!AE75,IF(AND('Tool interface'!$C$19=3,'Tool interface'!$C$18=4),'CBA - BIM level 2'!AD75,IF(AND('Tool interface'!$C$19=3,'Tool interface'!$C$18=5),AC75,IF(AND('Tool interface'!$C$19=3,'Tool interface'!$C$18=6),AB75,IF(AND('Tool interface'!$C$19=3,'Tool interface'!$C$18=7),AA75,IF(AND('Tool interface'!$C$19=3,'Tool interface'!$C$18=8),Z75,IF(AND('Tool interface'!$C$19=3,'Tool interface'!$C$18=9),Y75,IF(AND('Tool interface'!$C$19=3,'Tool interface'!$C$18=10),X75,IF(AND('Tool interface'!$C$19=2,'Tool interface'!$C$18=1),'CBA - BIM level 2'!AH75,IF(AND('Tool interface'!$C$19=2,'Tool interface'!$C$18=2),'CBA - BIM level 2'!AG75,IF(AND('Tool interface'!$C$19=2,'Tool interface'!$C$18=3),'CBA - BIM level 2'!AF75,IF(AND('Tool interface'!$C$19=2,'Tool interface'!$C$18=4),'CBA - BIM level 2'!AE75,IF(AND('Tool interface'!$C$19=2,'Tool interface'!$C$18=5),'CBA - BIM level 2'!AD75,IF(AND('Tool interface'!$C$19=2,'Tool interface'!$C$18=6),AC75,IF(AND('Tool interface'!$C$19=2,'Tool interface'!$C$18=7),AB75,IF(AND('Tool interface'!$C$19=2,'Tool interface'!$C$18=8),AA75,IF(AND('Tool interface'!$C$19=2,'Tool interface'!$C$18=9),Z75,IF(AND('Tool interface'!$C$19=2,'Tool interface'!$C$18=10),Y75,IF(AND('Tool interface'!$C$19=1,'Tool interface'!$C$18=1),'CBA - BIM level 2'!AI75,IF(AND('Tool interface'!$C$19=1,'Tool interface'!$C$18=2),'CBA - BIM level 2'!AH75,IF(AND('Tool interface'!$C$19=1,'Tool interface'!$C$18=3),'CBA - BIM level 2'!AG75,IF(AND('Tool interface'!$C$19=1,'Tool interface'!$C$18=4),'CBA - BIM level 2'!AF75,IF(AND('Tool interface'!$C$19=1,'Tool interface'!$C$18=5),'CBA - BIM level 2'!AE75,IF(AND('Tool interface'!$C$19=1,'Tool interface'!$C$18=6),AD75,IF(AND('Tool interface'!$C$19=1,'Tool interface'!$C$18=7),AC75,IF(AND('Tool interface'!$C$19=1,'Tool interface'!$C$18=8),AB75,IF(AND('Tool interface'!$C$19=1,'Tool interface'!$C$18=9),AA75,IF(AND('Tool interface'!$C$19=1,'Tool interface'!$C$18=10),Z75,))))))))))))))))))))))))))))))))))))))))))))))))))</f>
        <v>0</v>
      </c>
      <c r="W76" s="262">
        <f>+IF(AND('Tool interface'!$C$19=5,'Tool interface'!$C$18=1),'CBA - BIM level 2'!AF75,IF(AND('Tool interface'!$C$19=5,'Tool interface'!$C$18=2),'CBA - BIM level 2'!AE75,IF(AND('Tool interface'!$C$19=5,'Tool interface'!$C$18=3),AD75,IF(AND('Tool interface'!$C$19=5,'Tool interface'!$C$18=4),AC75,IF(AND('Tool interface'!$C$19=5,'Tool interface'!$C$18=5),AB75,IF(AND('Tool interface'!$C$19=5,'Tool interface'!$C$18=6),AA75,IF(AND('Tool interface'!$C$19=5,'Tool interface'!$C$18=7),Z75,IF(AND('Tool interface'!$C$19=5,'Tool interface'!$C$18=8),Y75,IF(AND('Tool interface'!$C$19=5,'Tool interface'!$C$18=9),X75,IF(AND('Tool interface'!$C$19=5,'Tool interface'!$C$18=10),W75,IF(AND('Tool interface'!$C$19=4,'Tool interface'!$C$18=1),'CBA - BIM level 2'!AG75,IF(AND('Tool interface'!$C$19=4,'Tool interface'!$C$18=2),'CBA - BIM level 2'!AF75,IF(AND('Tool interface'!$C$19=4,'Tool interface'!$C$18=3),'CBA - BIM level 2'!AE75,IF(AND('Tool interface'!$C$19=4,'Tool interface'!$C$18=4),AD75,IF(AND('Tool interface'!$C$19=4,'Tool interface'!$C$18=5),AC75,IF(AND('Tool interface'!$C$19=4,'Tool interface'!$C$18=6),AB75,IF(AND('Tool interface'!$C$19=4,'Tool interface'!$C$18=7),AA75,IF(AND('Tool interface'!$C$19=4,'Tool interface'!$C$18=8),Z75,IF(AND('Tool interface'!$C$19=4,'Tool interface'!$C$18=9),Y75,IF(AND('Tool interface'!$C$19=4,'Tool interface'!$C$18=10),X75,IF(AND('Tool interface'!$C$19=3,'Tool interface'!$C$18=1),'CBA - BIM level 2'!AH75,IF(AND('Tool interface'!$C$19=3,'Tool interface'!$C$18=2),'CBA - BIM level 2'!AG75,IF(AND('Tool interface'!$C$19=3,'Tool interface'!$C$18=3),'CBA - BIM level 2'!AF75,IF(AND('Tool interface'!$C$19=3,'Tool interface'!$C$18=4),'CBA - BIM level 2'!AE75,IF(AND('Tool interface'!$C$19=3,'Tool interface'!$C$18=5),AD75,IF(AND('Tool interface'!$C$19=3,'Tool interface'!$C$18=6),AC75,IF(AND('Tool interface'!$C$19=3,'Tool interface'!$C$18=7),AB75,IF(AND('Tool interface'!$C$19=3,'Tool interface'!$C$18=8),AA75,IF(AND('Tool interface'!$C$19=3,'Tool interface'!$C$18=9),Z75,IF(AND('Tool interface'!$C$19=3,'Tool interface'!$C$18=10),Y75,IF(AND('Tool interface'!$C$19=2,'Tool interface'!$C$18=1),'CBA - BIM level 2'!AI75,IF(AND('Tool interface'!$C$19=2,'Tool interface'!$C$18=2),'CBA - BIM level 2'!AH75,IF(AND('Tool interface'!$C$19=2,'Tool interface'!$C$18=3),'CBA - BIM level 2'!AG75,IF(AND('Tool interface'!$C$19=2,'Tool interface'!$C$18=4),'CBA - BIM level 2'!AF75,IF(AND('Tool interface'!$C$19=2,'Tool interface'!$C$18=5),'CBA - BIM level 2'!AE75,IF(AND('Tool interface'!$C$19=2,'Tool interface'!$C$18=6),AD75,IF(AND('Tool interface'!$C$19=2,'Tool interface'!$C$18=7),AC75,IF(AND('Tool interface'!$C$19=2,'Tool interface'!$C$18=8),AB75,IF(AND('Tool interface'!$C$19=2,'Tool interface'!$C$18=9),AA75,IF(AND('Tool interface'!$C$19=2,'Tool interface'!$C$18=10),Z75,IF(AND('Tool interface'!$C$19=1,'Tool interface'!$C$18=1),'CBA - BIM level 2'!AJ75,IF(AND('Tool interface'!$C$19=1,'Tool interface'!$C$18=2),'CBA - BIM level 2'!AI75,IF(AND('Tool interface'!$C$19=1,'Tool interface'!$C$18=3),'CBA - BIM level 2'!AH75,IF(AND('Tool interface'!$C$19=1,'Tool interface'!$C$18=4),'CBA - BIM level 2'!AG75,IF(AND('Tool interface'!$C$19=1,'Tool interface'!$C$18=5),'CBA - BIM level 2'!AF75,IF(AND('Tool interface'!$C$19=1,'Tool interface'!$C$18=6),AE75,IF(AND('Tool interface'!$C$19=1,'Tool interface'!$C$18=7),AD75,IF(AND('Tool interface'!$C$19=1,'Tool interface'!$C$18=8),AC75,IF(AND('Tool interface'!$C$19=1,'Tool interface'!$C$18=9),AB75,IF(AND('Tool interface'!$C$19=1,'Tool interface'!$C$18=10),AA75,))))))))))))))))))))))))))))))))))))))))))))))))))</f>
        <v>0</v>
      </c>
      <c r="X76" s="262">
        <f>+IF(AND('Tool interface'!$C$19=5,'Tool interface'!$C$18=1),'CBA - BIM level 2'!AG75,IF(AND('Tool interface'!$C$19=5,'Tool interface'!$C$18=2),'CBA - BIM level 2'!AF75,IF(AND('Tool interface'!$C$19=5,'Tool interface'!$C$18=3),AE75,IF(AND('Tool interface'!$C$19=5,'Tool interface'!$C$18=4),AD75,IF(AND('Tool interface'!$C$19=5,'Tool interface'!$C$18=5),AC75,IF(AND('Tool interface'!$C$19=5,'Tool interface'!$C$18=6),AB75,IF(AND('Tool interface'!$C$19=5,'Tool interface'!$C$18=7),AA75,IF(AND('Tool interface'!$C$19=5,'Tool interface'!$C$18=8),Z75,IF(AND('Tool interface'!$C$19=5,'Tool interface'!$C$18=9),Y75,IF(AND('Tool interface'!$C$19=5,'Tool interface'!$C$18=10),X75,IF(AND('Tool interface'!$C$19=4,'Tool interface'!$C$18=1),'CBA - BIM level 2'!AH75,IF(AND('Tool interface'!$C$19=4,'Tool interface'!$C$18=2),'CBA - BIM level 2'!AG75,IF(AND('Tool interface'!$C$19=4,'Tool interface'!$C$18=3),'CBA - BIM level 2'!AF75,IF(AND('Tool interface'!$C$19=4,'Tool interface'!$C$18=4),AE75,IF(AND('Tool interface'!$C$19=4,'Tool interface'!$C$18=5),AD75,IF(AND('Tool interface'!$C$19=4,'Tool interface'!$C$18=6),AC75,IF(AND('Tool interface'!$C$19=4,'Tool interface'!$C$18=7),AB75,IF(AND('Tool interface'!$C$19=4,'Tool interface'!$C$18=8),AA75,IF(AND('Tool interface'!$C$19=4,'Tool interface'!$C$18=9),Z75,IF(AND('Tool interface'!$C$19=4,'Tool interface'!$C$18=10),Y75,IF(AND('Tool interface'!$C$19=3,'Tool interface'!$C$18=1),'CBA - BIM level 2'!AI75,IF(AND('Tool interface'!$C$19=3,'Tool interface'!$C$18=2),'CBA - BIM level 2'!AH75,IF(AND('Tool interface'!$C$19=3,'Tool interface'!$C$18=3),'CBA - BIM level 2'!AG75,IF(AND('Tool interface'!$C$19=3,'Tool interface'!$C$18=4),'CBA - BIM level 2'!AF75,IF(AND('Tool interface'!$C$19=3,'Tool interface'!$C$18=5),AE75,IF(AND('Tool interface'!$C$19=3,'Tool interface'!$C$18=6),AD75,IF(AND('Tool interface'!$C$19=3,'Tool interface'!$C$18=7),AC75,IF(AND('Tool interface'!$C$19=3,'Tool interface'!$C$18=8),AB75,IF(AND('Tool interface'!$C$19=3,'Tool interface'!$C$18=9),AA75,IF(AND('Tool interface'!$C$19=3,'Tool interface'!$C$18=10),Z75,IF(AND('Tool interface'!$C$19=2,'Tool interface'!$C$18=1),'CBA - BIM level 2'!AJ75,IF(AND('Tool interface'!$C$19=2,'Tool interface'!$C$18=2),'CBA - BIM level 2'!AI75,IF(AND('Tool interface'!$C$19=2,'Tool interface'!$C$18=3),'CBA - BIM level 2'!AH75,IF(AND('Tool interface'!$C$19=2,'Tool interface'!$C$18=4),'CBA - BIM level 2'!AG75,IF(AND('Tool interface'!$C$19=2,'Tool interface'!$C$18=5),'CBA - BIM level 2'!AF75,IF(AND('Tool interface'!$C$19=2,'Tool interface'!$C$18=6),AE75,IF(AND('Tool interface'!$C$19=2,'Tool interface'!$C$18=7),AD75,IF(AND('Tool interface'!$C$19=2,'Tool interface'!$C$18=8),AC75,IF(AND('Tool interface'!$C$19=2,'Tool interface'!$C$18=9),AB75,IF(AND('Tool interface'!$C$19=2,'Tool interface'!$C$18=10),AA75,IF(AND('Tool interface'!$C$19=1,'Tool interface'!$C$18=1),'CBA - BIM level 2'!AK75,IF(AND('Tool interface'!$C$19=1,'Tool interface'!$C$18=2),'CBA - BIM level 2'!AJ75,IF(AND('Tool interface'!$C$19=1,'Tool interface'!$C$18=3),'CBA - BIM level 2'!AI75,IF(AND('Tool interface'!$C$19=1,'Tool interface'!$C$18=4),'CBA - BIM level 2'!AH75,IF(AND('Tool interface'!$C$19=1,'Tool interface'!$C$18=5),'CBA - BIM level 2'!AG75,IF(AND('Tool interface'!$C$19=1,'Tool interface'!$C$18=6),AF75,IF(AND('Tool interface'!$C$19=1,'Tool interface'!$C$18=7),AE75,IF(AND('Tool interface'!$C$19=1,'Tool interface'!$C$18=8),AD75,IF(AND('Tool interface'!$C$19=1,'Tool interface'!$C$18=9),AC75,IF(AND('Tool interface'!$C$19=1,'Tool interface'!$C$18=10),AB75,))))))))))))))))))))))))))))))))))))))))))))))))))</f>
        <v>0</v>
      </c>
      <c r="Y76" s="262">
        <f>+IF(AND('Tool interface'!$C$19=5,'Tool interface'!$C$18=1),'CBA - BIM level 2'!AH75,IF(AND('Tool interface'!$C$19=5,'Tool interface'!$C$18=2),'CBA - BIM level 2'!AG75,IF(AND('Tool interface'!$C$19=5,'Tool interface'!$C$18=3),AF75,IF(AND('Tool interface'!$C$19=5,'Tool interface'!$C$18=4),AE75,IF(AND('Tool interface'!$C$19=5,'Tool interface'!$C$18=5),AD75,IF(AND('Tool interface'!$C$19=5,'Tool interface'!$C$18=6),AC75,IF(AND('Tool interface'!$C$19=5,'Tool interface'!$C$18=7),AB75,IF(AND('Tool interface'!$C$19=5,'Tool interface'!$C$18=8),AA75,IF(AND('Tool interface'!$C$19=5,'Tool interface'!$C$18=9),Z75,IF(AND('Tool interface'!$C$19=5,'Tool interface'!$C$18=10),Y75,IF(AND('Tool interface'!$C$19=4,'Tool interface'!$C$18=1),'CBA - BIM level 2'!AI75,IF(AND('Tool interface'!$C$19=4,'Tool interface'!$C$18=2),'CBA - BIM level 2'!AH75,IF(AND('Tool interface'!$C$19=4,'Tool interface'!$C$18=3),'CBA - BIM level 2'!AG75,IF(AND('Tool interface'!$C$19=4,'Tool interface'!$C$18=4),AF75,IF(AND('Tool interface'!$C$19=4,'Tool interface'!$C$18=5),AE75,IF(AND('Tool interface'!$C$19=4,'Tool interface'!$C$18=6),AD75,IF(AND('Tool interface'!$C$19=4,'Tool interface'!$C$18=7),AC75,IF(AND('Tool interface'!$C$19=4,'Tool interface'!$C$18=8),AB75,IF(AND('Tool interface'!$C$19=4,'Tool interface'!$C$18=9),AA75,IF(AND('Tool interface'!$C$19=4,'Tool interface'!$C$18=10),Z75,IF(AND('Tool interface'!$C$19=3,'Tool interface'!$C$18=1),'CBA - BIM level 2'!AJ75,IF(AND('Tool interface'!$C$19=3,'Tool interface'!$C$18=2),'CBA - BIM level 2'!AI75,IF(AND('Tool interface'!$C$19=3,'Tool interface'!$C$18=3),'CBA - BIM level 2'!AH75,IF(AND('Tool interface'!$C$19=3,'Tool interface'!$C$18=4),'CBA - BIM level 2'!AG75,IF(AND('Tool interface'!$C$19=3,'Tool interface'!$C$18=5),AF75,IF(AND('Tool interface'!$C$19=3,'Tool interface'!$C$18=6),AE75,IF(AND('Tool interface'!$C$19=3,'Tool interface'!$C$18=7),AD75,IF(AND('Tool interface'!$C$19=3,'Tool interface'!$C$18=8),AC75,IF(AND('Tool interface'!$C$19=3,'Tool interface'!$C$18=9),AB75,IF(AND('Tool interface'!$C$19=3,'Tool interface'!$C$18=10),AA75,IF(AND('Tool interface'!$C$19=2,'Tool interface'!$C$18=1),'CBA - BIM level 2'!AK75,IF(AND('Tool interface'!$C$19=2,'Tool interface'!$C$18=2),'CBA - BIM level 2'!AJ75,IF(AND('Tool interface'!$C$19=2,'Tool interface'!$C$18=3),'CBA - BIM level 2'!AI75,IF(AND('Tool interface'!$C$19=2,'Tool interface'!$C$18=4),'CBA - BIM level 2'!AH75,IF(AND('Tool interface'!$C$19=2,'Tool interface'!$C$18=5),'CBA - BIM level 2'!AG75,IF(AND('Tool interface'!$C$19=2,'Tool interface'!$C$18=6),AF75,IF(AND('Tool interface'!$C$19=2,'Tool interface'!$C$18=7),AE75,IF(AND('Tool interface'!$C$19=2,'Tool interface'!$C$18=8),AD75,IF(AND('Tool interface'!$C$19=2,'Tool interface'!$C$18=9),AC75,IF(AND('Tool interface'!$C$19=2,'Tool interface'!$C$18=10),AB75,IF(AND('Tool interface'!$C$19=1,'Tool interface'!$C$18=1),'CBA - BIM level 2'!AL75,IF(AND('Tool interface'!$C$19=1,'Tool interface'!$C$18=2),'CBA - BIM level 2'!AK75,IF(AND('Tool interface'!$C$19=1,'Tool interface'!$C$18=3),'CBA - BIM level 2'!AJ75,IF(AND('Tool interface'!$C$19=1,'Tool interface'!$C$18=4),'CBA - BIM level 2'!AI75,IF(AND('Tool interface'!$C$19=1,'Tool interface'!$C$18=5),'CBA - BIM level 2'!AH75,IF(AND('Tool interface'!$C$19=1,'Tool interface'!$C$18=6),AG75,IF(AND('Tool interface'!$C$19=1,'Tool interface'!$C$18=7),AF75,IF(AND('Tool interface'!$C$19=1,'Tool interface'!$C$18=8),AE75,IF(AND('Tool interface'!$C$19=1,'Tool interface'!$C$18=9),AD75,IF(AND('Tool interface'!$C$19=1,'Tool interface'!$C$18=10),AC75,))))))))))))))))))))))))))))))))))))))))))))))))))</f>
        <v>0</v>
      </c>
      <c r="Z76" s="262">
        <f>+IF(AND('Tool interface'!$C$19=5,'Tool interface'!$C$18=1),'CBA - BIM level 2'!AI75,IF(AND('Tool interface'!$C$19=5,'Tool interface'!$C$18=2),'CBA - BIM level 2'!AH75,IF(AND('Tool interface'!$C$19=5,'Tool interface'!$C$18=3),AG75,IF(AND('Tool interface'!$C$19=5,'Tool interface'!$C$18=4),AF75,IF(AND('Tool interface'!$C$19=5,'Tool interface'!$C$18=5),AE75,IF(AND('Tool interface'!$C$19=5,'Tool interface'!$C$18=6),AD75,IF(AND('Tool interface'!$C$19=5,'Tool interface'!$C$18=7),AC75,IF(AND('Tool interface'!$C$19=5,'Tool interface'!$C$18=8),AB75,IF(AND('Tool interface'!$C$19=5,'Tool interface'!$C$18=9),AA75,IF(AND('Tool interface'!$C$19=5,'Tool interface'!$C$18=10),Z75,IF(AND('Tool interface'!$C$19=4,'Tool interface'!$C$18=1),'CBA - BIM level 2'!AJ75,IF(AND('Tool interface'!$C$19=4,'Tool interface'!$C$18=2),'CBA - BIM level 2'!AI75,IF(AND('Tool interface'!$C$19=4,'Tool interface'!$C$18=3),'CBA - BIM level 2'!AH75,IF(AND('Tool interface'!$C$19=4,'Tool interface'!$C$18=4),AG75,IF(AND('Tool interface'!$C$19=4,'Tool interface'!$C$18=5),AF75,IF(AND('Tool interface'!$C$19=4,'Tool interface'!$C$18=6),AE75,IF(AND('Tool interface'!$C$19=4,'Tool interface'!$C$18=7),AD75,IF(AND('Tool interface'!$C$19=4,'Tool interface'!$C$18=8),AC75,IF(AND('Tool interface'!$C$19=4,'Tool interface'!$C$18=9),AB75,IF(AND('Tool interface'!$C$19=4,'Tool interface'!$C$18=10),AA75,IF(AND('Tool interface'!$C$19=3,'Tool interface'!$C$18=1),'CBA - BIM level 2'!AK75,IF(AND('Tool interface'!$C$19=3,'Tool interface'!$C$18=2),'CBA - BIM level 2'!AJ75,IF(AND('Tool interface'!$C$19=3,'Tool interface'!$C$18=3),'CBA - BIM level 2'!AI75,IF(AND('Tool interface'!$C$19=3,'Tool interface'!$C$18=4),'CBA - BIM level 2'!AH75,IF(AND('Tool interface'!$C$19=3,'Tool interface'!$C$18=5),AG75,IF(AND('Tool interface'!$C$19=3,'Tool interface'!$C$18=6),AF75,IF(AND('Tool interface'!$C$19=3,'Tool interface'!$C$18=7),AE75,IF(AND('Tool interface'!$C$19=3,'Tool interface'!$C$18=8),AD75,IF(AND('Tool interface'!$C$19=3,'Tool interface'!$C$18=9),AC75,IF(AND('Tool interface'!$C$19=3,'Tool interface'!$C$18=10),AB75,IF(AND('Tool interface'!$C$19=2,'Tool interface'!$C$18=1),'CBA - BIM level 2'!AL75,IF(AND('Tool interface'!$C$19=2,'Tool interface'!$C$18=2),'CBA - BIM level 2'!AK75,IF(AND('Tool interface'!$C$19=2,'Tool interface'!$C$18=3),'CBA - BIM level 2'!AJ75,IF(AND('Tool interface'!$C$19=2,'Tool interface'!$C$18=4),'CBA - BIM level 2'!AI75,IF(AND('Tool interface'!$C$19=2,'Tool interface'!$C$18=5),'CBA - BIM level 2'!AH75,IF(AND('Tool interface'!$C$19=2,'Tool interface'!$C$18=6),AG75,IF(AND('Tool interface'!$C$19=2,'Tool interface'!$C$18=7),AF75,IF(AND('Tool interface'!$C$19=2,'Tool interface'!$C$18=8),AE75,IF(AND('Tool interface'!$C$19=2,'Tool interface'!$C$18=9),AD75,IF(AND('Tool interface'!$C$19=2,'Tool interface'!$C$18=10),AC75,IF(AND('Tool interface'!$C$19=1,'Tool interface'!$C$18=1),'CBA - BIM level 2'!AM75,IF(AND('Tool interface'!$C$19=1,'Tool interface'!$C$18=2),'CBA - BIM level 2'!AL75,IF(AND('Tool interface'!$C$19=1,'Tool interface'!$C$18=3),'CBA - BIM level 2'!AK75,IF(AND('Tool interface'!$C$19=1,'Tool interface'!$C$18=4),'CBA - BIM level 2'!AJ75,IF(AND('Tool interface'!$C$19=1,'Tool interface'!$C$18=5),'CBA - BIM level 2'!AI75,IF(AND('Tool interface'!$C$19=1,'Tool interface'!$C$18=6),AH75,IF(AND('Tool interface'!$C$19=1,'Tool interface'!$C$18=7),AG75,IF(AND('Tool interface'!$C$19=1,'Tool interface'!$C$18=8),AF75,IF(AND('Tool interface'!$C$19=1,'Tool interface'!$C$18=9),AE75,IF(AND('Tool interface'!$C$19=1,'Tool interface'!$C$18=10),AD75,))))))))))))))))))))))))))))))))))))))))))))))))))</f>
        <v>0</v>
      </c>
      <c r="AA76" s="262">
        <f>+IF(AND('Tool interface'!$C$19=5,'Tool interface'!$C$18=1),'CBA - BIM level 2'!AJ75,IF(AND('Tool interface'!$C$19=5,'Tool interface'!$C$18=2),'CBA - BIM level 2'!AI75,IF(AND('Tool interface'!$C$19=5,'Tool interface'!$C$18=3),AH75,IF(AND('Tool interface'!$C$19=5,'Tool interface'!$C$18=4),AG75,IF(AND('Tool interface'!$C$19=5,'Tool interface'!$C$18=5),AF75,IF(AND('Tool interface'!$C$19=5,'Tool interface'!$C$18=6),AE75,IF(AND('Tool interface'!$C$19=5,'Tool interface'!$C$18=7),AD75,IF(AND('Tool interface'!$C$19=5,'Tool interface'!$C$18=8),AC75,IF(AND('Tool interface'!$C$19=5,'Tool interface'!$C$18=9),AB75,IF(AND('Tool interface'!$C$19=5,'Tool interface'!$C$18=10),AA75,IF(AND('Tool interface'!$C$19=4,'Tool interface'!$C$18=1),'CBA - BIM level 2'!AK75,IF(AND('Tool interface'!$C$19=4,'Tool interface'!$C$18=2),'CBA - BIM level 2'!AJ75,IF(AND('Tool interface'!$C$19=4,'Tool interface'!$C$18=3),'CBA - BIM level 2'!AI75,IF(AND('Tool interface'!$C$19=4,'Tool interface'!$C$18=4),AH75,IF(AND('Tool interface'!$C$19=4,'Tool interface'!$C$18=5),AG75,IF(AND('Tool interface'!$C$19=4,'Tool interface'!$C$18=6),AF75,IF(AND('Tool interface'!$C$19=4,'Tool interface'!$C$18=7),AE75,IF(AND('Tool interface'!$C$19=4,'Tool interface'!$C$18=8),AD75,IF(AND('Tool interface'!$C$19=4,'Tool interface'!$C$18=9),AC75,IF(AND('Tool interface'!$C$19=4,'Tool interface'!$C$18=10),AB75,IF(AND('Tool interface'!$C$19=3,'Tool interface'!$C$18=1),'CBA - BIM level 2'!AL75,IF(AND('Tool interface'!$C$19=3,'Tool interface'!$C$18=2),'CBA - BIM level 2'!AK75,IF(AND('Tool interface'!$C$19=3,'Tool interface'!$C$18=3),'CBA - BIM level 2'!AJ75,IF(AND('Tool interface'!$C$19=3,'Tool interface'!$C$18=4),'CBA - BIM level 2'!AI75,IF(AND('Tool interface'!$C$19=3,'Tool interface'!$C$18=5),AH75,IF(AND('Tool interface'!$C$19=3,'Tool interface'!$C$18=6),AG75,IF(AND('Tool interface'!$C$19=3,'Tool interface'!$C$18=7),AF75,IF(AND('Tool interface'!$C$19=3,'Tool interface'!$C$18=8),AE75,IF(AND('Tool interface'!$C$19=3,'Tool interface'!$C$18=9),AD75,IF(AND('Tool interface'!$C$19=3,'Tool interface'!$C$18=10),AC75,IF(AND('Tool interface'!$C$19=2,'Tool interface'!$C$18=1),'CBA - BIM level 2'!AM75,IF(AND('Tool interface'!$C$19=2,'Tool interface'!$C$18=2),'CBA - BIM level 2'!AL75,IF(AND('Tool interface'!$C$19=2,'Tool interface'!$C$18=3),'CBA - BIM level 2'!AK75,IF(AND('Tool interface'!$C$19=2,'Tool interface'!$C$18=4),'CBA - BIM level 2'!AJ75,IF(AND('Tool interface'!$C$19=2,'Tool interface'!$C$18=5),'CBA - BIM level 2'!AI75,IF(AND('Tool interface'!$C$19=2,'Tool interface'!$C$18=6),AH75,IF(AND('Tool interface'!$C$19=2,'Tool interface'!$C$18=7),AG75,IF(AND('Tool interface'!$C$19=2,'Tool interface'!$C$18=8),AF75,IF(AND('Tool interface'!$C$19=2,'Tool interface'!$C$18=9),AE75,IF(AND('Tool interface'!$C$19=2,'Tool interface'!$C$18=10),AD75,IF(AND('Tool interface'!$C$19=1,'Tool interface'!$C$18=1),'CBA - BIM level 2'!AN75,IF(AND('Tool interface'!$C$19=1,'Tool interface'!$C$18=2),'CBA - BIM level 2'!AM75,IF(AND('Tool interface'!$C$19=1,'Tool interface'!$C$18=3),'CBA - BIM level 2'!AL75,IF(AND('Tool interface'!$C$19=1,'Tool interface'!$C$18=4),'CBA - BIM level 2'!AK75,IF(AND('Tool interface'!$C$19=1,'Tool interface'!$C$18=5),'CBA - BIM level 2'!AJ75,IF(AND('Tool interface'!$C$19=1,'Tool interface'!$C$18=6),AI75,IF(AND('Tool interface'!$C$19=1,'Tool interface'!$C$18=7),AH75,IF(AND('Tool interface'!$C$19=1,'Tool interface'!$C$18=8),AG75,IF(AND('Tool interface'!$C$19=1,'Tool interface'!$C$18=9),AF75,IF(AND('Tool interface'!$C$19=1,'Tool interface'!$C$18=10),AE75,))))))))))))))))))))))))))))))))))))))))))))))))))</f>
        <v>0</v>
      </c>
      <c r="AB76" s="262">
        <f>+IF(AND('Tool interface'!$C$19=5,'Tool interface'!$C$18=1),'CBA - BIM level 2'!AK75,IF(AND('Tool interface'!$C$19=5,'Tool interface'!$C$18=2),'CBA - BIM level 2'!AJ75,IF(AND('Tool interface'!$C$19=5,'Tool interface'!$C$18=3),AI75,IF(AND('Tool interface'!$C$19=5,'Tool interface'!$C$18=4),AH75,IF(AND('Tool interface'!$C$19=5,'Tool interface'!$C$18=5),AG75,IF(AND('Tool interface'!$C$19=5,'Tool interface'!$C$18=6),AF75,IF(AND('Tool interface'!$C$19=5,'Tool interface'!$C$18=7),AE75,IF(AND('Tool interface'!$C$19=5,'Tool interface'!$C$18=8),AD75,IF(AND('Tool interface'!$C$19=5,'Tool interface'!$C$18=9),AC75,IF(AND('Tool interface'!$C$19=5,'Tool interface'!$C$18=10),AB75,IF(AND('Tool interface'!$C$19=4,'Tool interface'!$C$18=1),'CBA - BIM level 2'!AL75,IF(AND('Tool interface'!$C$19=4,'Tool interface'!$C$18=2),'CBA - BIM level 2'!AK75,IF(AND('Tool interface'!$C$19=4,'Tool interface'!$C$18=3),'CBA - BIM level 2'!AJ75,IF(AND('Tool interface'!$C$19=4,'Tool interface'!$C$18=4),AI75,IF(AND('Tool interface'!$C$19=4,'Tool interface'!$C$18=5),AH75,IF(AND('Tool interface'!$C$19=4,'Tool interface'!$C$18=6),AG75,IF(AND('Tool interface'!$C$19=4,'Tool interface'!$C$18=7),AF75,IF(AND('Tool interface'!$C$19=4,'Tool interface'!$C$18=8),AE75,IF(AND('Tool interface'!$C$19=4,'Tool interface'!$C$18=9),AD75,IF(AND('Tool interface'!$C$19=4,'Tool interface'!$C$18=10),AC75,IF(AND('Tool interface'!$C$19=3,'Tool interface'!$C$18=1),'CBA - BIM level 2'!AM75,IF(AND('Tool interface'!$C$19=3,'Tool interface'!$C$18=2),'CBA - BIM level 2'!AL75,IF(AND('Tool interface'!$C$19=3,'Tool interface'!$C$18=3),'CBA - BIM level 2'!AK75,IF(AND('Tool interface'!$C$19=3,'Tool interface'!$C$18=4),'CBA - BIM level 2'!AJ75,IF(AND('Tool interface'!$C$19=3,'Tool interface'!$C$18=5),AI75,IF(AND('Tool interface'!$C$19=3,'Tool interface'!$C$18=6),AH75,IF(AND('Tool interface'!$C$19=3,'Tool interface'!$C$18=7),AG75,IF(AND('Tool interface'!$C$19=3,'Tool interface'!$C$18=8),AF75,IF(AND('Tool interface'!$C$19=3,'Tool interface'!$C$18=9),AE75,IF(AND('Tool interface'!$C$19=3,'Tool interface'!$C$18=10),AD75,IF(AND('Tool interface'!$C$19=2,'Tool interface'!$C$18=1),'CBA - BIM level 2'!AN75,IF(AND('Tool interface'!$C$19=2,'Tool interface'!$C$18=2),'CBA - BIM level 2'!AM75,IF(AND('Tool interface'!$C$19=2,'Tool interface'!$C$18=3),'CBA - BIM level 2'!AL75,IF(AND('Tool interface'!$C$19=2,'Tool interface'!$C$18=4),'CBA - BIM level 2'!AK75,IF(AND('Tool interface'!$C$19=2,'Tool interface'!$C$18=5),'CBA - BIM level 2'!AJ75,IF(AND('Tool interface'!$C$19=2,'Tool interface'!$C$18=6),AI75,IF(AND('Tool interface'!$C$19=2,'Tool interface'!$C$18=7),AH75,IF(AND('Tool interface'!$C$19=2,'Tool interface'!$C$18=8),AG75,IF(AND('Tool interface'!$C$19=2,'Tool interface'!$C$18=9),AF75,IF(AND('Tool interface'!$C$19=2,'Tool interface'!$C$18=10),AE75,IF(AND('Tool interface'!$C$19=1,'Tool interface'!$C$18=1),'CBA - BIM level 2'!AO75,IF(AND('Tool interface'!$C$19=1,'Tool interface'!$C$18=2),'CBA - BIM level 2'!AN75,IF(AND('Tool interface'!$C$19=1,'Tool interface'!$C$18=3),'CBA - BIM level 2'!AM75,IF(AND('Tool interface'!$C$19=1,'Tool interface'!$C$18=4),'CBA - BIM level 2'!AL75,IF(AND('Tool interface'!$C$19=1,'Tool interface'!$C$18=5),'CBA - BIM level 2'!AK75,IF(AND('Tool interface'!$C$19=1,'Tool interface'!$C$18=6),AJ75,IF(AND('Tool interface'!$C$19=1,'Tool interface'!$C$18=7),AI75,IF(AND('Tool interface'!$C$19=1,'Tool interface'!$C$18=8),AH75,IF(AND('Tool interface'!$C$19=1,'Tool interface'!$C$18=9),AG75,IF(AND('Tool interface'!$C$19=1,'Tool interface'!$C$18=10),AF75,))))))))))))))))))))))))))))))))))))))))))))))))))</f>
        <v>0</v>
      </c>
      <c r="AC76" s="262">
        <f>+IF(AND('Tool interface'!$C$19=5,'Tool interface'!$C$18=1),'CBA - BIM level 2'!AL75,IF(AND('Tool interface'!$C$19=5,'Tool interface'!$C$18=2),'CBA - BIM level 2'!AK75,IF(AND('Tool interface'!$C$19=5,'Tool interface'!$C$18=3),AJ75,IF(AND('Tool interface'!$C$19=5,'Tool interface'!$C$18=4),AI75,IF(AND('Tool interface'!$C$19=5,'Tool interface'!$C$18=5),AH75,IF(AND('Tool interface'!$C$19=5,'Tool interface'!$C$18=6),AG75,IF(AND('Tool interface'!$C$19=5,'Tool interface'!$C$18=7),AF75,IF(AND('Tool interface'!$C$19=5,'Tool interface'!$C$18=8),AE75,IF(AND('Tool interface'!$C$19=5,'Tool interface'!$C$18=9),AD75,IF(AND('Tool interface'!$C$19=5,'Tool interface'!$C$18=10),AC75,IF(AND('Tool interface'!$C$19=4,'Tool interface'!$C$18=1),'CBA - BIM level 2'!AM75,IF(AND('Tool interface'!$C$19=4,'Tool interface'!$C$18=2),'CBA - BIM level 2'!AL75,IF(AND('Tool interface'!$C$19=4,'Tool interface'!$C$18=3),'CBA - BIM level 2'!AK75,IF(AND('Tool interface'!$C$19=4,'Tool interface'!$C$18=4),AJ75,IF(AND('Tool interface'!$C$19=4,'Tool interface'!$C$18=5),AI75,IF(AND('Tool interface'!$C$19=4,'Tool interface'!$C$18=6),AH75,IF(AND('Tool interface'!$C$19=4,'Tool interface'!$C$18=7),AG75,IF(AND('Tool interface'!$C$19=4,'Tool interface'!$C$18=8),AF75,IF(AND('Tool interface'!$C$19=4,'Tool interface'!$C$18=9),AE75,IF(AND('Tool interface'!$C$19=4,'Tool interface'!$C$18=10),AD75,IF(AND('Tool interface'!$C$19=3,'Tool interface'!$C$18=1),'CBA - BIM level 2'!AN75,IF(AND('Tool interface'!$C$19=3,'Tool interface'!$C$18=2),'CBA - BIM level 2'!AM75,IF(AND('Tool interface'!$C$19=3,'Tool interface'!$C$18=3),'CBA - BIM level 2'!AL75,IF(AND('Tool interface'!$C$19=3,'Tool interface'!$C$18=4),'CBA - BIM level 2'!AK75,IF(AND('Tool interface'!$C$19=3,'Tool interface'!$C$18=5),AJ75,IF(AND('Tool interface'!$C$19=3,'Tool interface'!$C$18=6),AI75,IF(AND('Tool interface'!$C$19=3,'Tool interface'!$C$18=7),AH75,IF(AND('Tool interface'!$C$19=3,'Tool interface'!$C$18=8),AG75,IF(AND('Tool interface'!$C$19=3,'Tool interface'!$C$18=9),AF75,IF(AND('Tool interface'!$C$19=3,'Tool interface'!$C$18=10),AE75,IF(AND('Tool interface'!$C$19=2,'Tool interface'!$C$18=1),'CBA - BIM level 2'!AO75,IF(AND('Tool interface'!$C$19=2,'Tool interface'!$C$18=2),'CBA - BIM level 2'!AN75,IF(AND('Tool interface'!$C$19=2,'Tool interface'!$C$18=3),'CBA - BIM level 2'!AM75,IF(AND('Tool interface'!$C$19=2,'Tool interface'!$C$18=4),'CBA - BIM level 2'!AL75,IF(AND('Tool interface'!$C$19=2,'Tool interface'!$C$18=5),'CBA - BIM level 2'!AK75,IF(AND('Tool interface'!$C$19=2,'Tool interface'!$C$18=6),AJ75,IF(AND('Tool interface'!$C$19=2,'Tool interface'!$C$18=7),AI75,IF(AND('Tool interface'!$C$19=2,'Tool interface'!$C$18=8),AH75,IF(AND('Tool interface'!$C$19=2,'Tool interface'!$C$18=9),AG75,IF(AND('Tool interface'!$C$19=2,'Tool interface'!$C$18=10),AF75,IF(AND('Tool interface'!$C$19=1,'Tool interface'!$C$18=1),'CBA - BIM level 2'!AP75,IF(AND('Tool interface'!$C$19=1,'Tool interface'!$C$18=2),'CBA - BIM level 2'!AO75,IF(AND('Tool interface'!$C$19=1,'Tool interface'!$C$18=3),'CBA - BIM level 2'!AN75,IF(AND('Tool interface'!$C$19=1,'Tool interface'!$C$18=4),'CBA - BIM level 2'!AM75,IF(AND('Tool interface'!$C$19=1,'Tool interface'!$C$18=5),'CBA - BIM level 2'!AL75,IF(AND('Tool interface'!$C$19=1,'Tool interface'!$C$18=6),AK75,IF(AND('Tool interface'!$C$19=1,'Tool interface'!$C$18=7),AJ75,IF(AND('Tool interface'!$C$19=1,'Tool interface'!$C$18=8),AI75,IF(AND('Tool interface'!$C$19=1,'Tool interface'!$C$18=9),AH75,IF(AND('Tool interface'!$C$19=1,'Tool interface'!$C$18=10),AG75,))))))))))))))))))))))))))))))))))))))))))))))))))</f>
        <v>0</v>
      </c>
      <c r="AD76" s="262">
        <f>+IF(AND('Tool interface'!$C$19=5,'Tool interface'!$C$18=1),'CBA - BIM level 2'!AM75,IF(AND('Tool interface'!$C$19=5,'Tool interface'!$C$18=2),'CBA - BIM level 2'!AL75,IF(AND('Tool interface'!$C$19=5,'Tool interface'!$C$18=3),AK75,IF(AND('Tool interface'!$C$19=5,'Tool interface'!$C$18=4),AJ75,IF(AND('Tool interface'!$C$19=5,'Tool interface'!$C$18=5),AI75,IF(AND('Tool interface'!$C$19=5,'Tool interface'!$C$18=6),AH75,IF(AND('Tool interface'!$C$19=5,'Tool interface'!$C$18=7),AG75,IF(AND('Tool interface'!$C$19=5,'Tool interface'!$C$18=8),AF75,IF(AND('Tool interface'!$C$19=5,'Tool interface'!$C$18=9),AE75,IF(AND('Tool interface'!$C$19=5,'Tool interface'!$C$18=10),AD75,IF(AND('Tool interface'!$C$19=4,'Tool interface'!$C$18=1),'CBA - BIM level 2'!AN75,IF(AND('Tool interface'!$C$19=4,'Tool interface'!$C$18=2),'CBA - BIM level 2'!AM75,IF(AND('Tool interface'!$C$19=4,'Tool interface'!$C$18=3),'CBA - BIM level 2'!AL75,IF(AND('Tool interface'!$C$19=4,'Tool interface'!$C$18=4),AK75,IF(AND('Tool interface'!$C$19=4,'Tool interface'!$C$18=5),AJ75,IF(AND('Tool interface'!$C$19=4,'Tool interface'!$C$18=6),AI75,IF(AND('Tool interface'!$C$19=4,'Tool interface'!$C$18=7),AH75,IF(AND('Tool interface'!$C$19=4,'Tool interface'!$C$18=8),AG75,IF(AND('Tool interface'!$C$19=4,'Tool interface'!$C$18=9),AF75,IF(AND('Tool interface'!$C$19=4,'Tool interface'!$C$18=10),AE75,IF(AND('Tool interface'!$C$19=3,'Tool interface'!$C$18=1),'CBA - BIM level 2'!AO75,IF(AND('Tool interface'!$C$19=3,'Tool interface'!$C$18=2),'CBA - BIM level 2'!AN75,IF(AND('Tool interface'!$C$19=3,'Tool interface'!$C$18=3),'CBA - BIM level 2'!AM75,IF(AND('Tool interface'!$C$19=3,'Tool interface'!$C$18=4),'CBA - BIM level 2'!AL75,IF(AND('Tool interface'!$C$19=3,'Tool interface'!$C$18=5),AK75,IF(AND('Tool interface'!$C$19=3,'Tool interface'!$C$18=6),AJ75,IF(AND('Tool interface'!$C$19=3,'Tool interface'!$C$18=7),AI75,IF(AND('Tool interface'!$C$19=3,'Tool interface'!$C$18=8),AH75,IF(AND('Tool interface'!$C$19=3,'Tool interface'!$C$18=9),AG75,IF(AND('Tool interface'!$C$19=3,'Tool interface'!$C$18=10),AF75,IF(AND('Tool interface'!$C$19=2,'Tool interface'!$C$18=1),'CBA - BIM level 2'!AP75,IF(AND('Tool interface'!$C$19=2,'Tool interface'!$C$18=2),'CBA - BIM level 2'!AO75,IF(AND('Tool interface'!$C$19=2,'Tool interface'!$C$18=3),'CBA - BIM level 2'!AN75,IF(AND('Tool interface'!$C$19=2,'Tool interface'!$C$18=4),'CBA - BIM level 2'!AM75,IF(AND('Tool interface'!$C$19=2,'Tool interface'!$C$18=5),'CBA - BIM level 2'!AL75,IF(AND('Tool interface'!$C$19=2,'Tool interface'!$C$18=6),AK75,IF(AND('Tool interface'!$C$19=2,'Tool interface'!$C$18=7),AJ75,IF(AND('Tool interface'!$C$19=2,'Tool interface'!$C$18=8),AI75,IF(AND('Tool interface'!$C$19=2,'Tool interface'!$C$18=9),AH75,IF(AND('Tool interface'!$C$19=2,'Tool interface'!$C$18=10),AG75,IF(AND('Tool interface'!$C$19=1,'Tool interface'!$C$18=1),'CBA - BIM level 2'!AQ75,IF(AND('Tool interface'!$C$19=1,'Tool interface'!$C$18=2),'CBA - BIM level 2'!AP75,IF(AND('Tool interface'!$C$19=1,'Tool interface'!$C$18=3),'CBA - BIM level 2'!AO75,IF(AND('Tool interface'!$C$19=1,'Tool interface'!$C$18=4),'CBA - BIM level 2'!AN75,IF(AND('Tool interface'!$C$19=1,'Tool interface'!$C$18=5),'CBA - BIM level 2'!AM75,IF(AND('Tool interface'!$C$19=1,'Tool interface'!$C$18=6),AL75,IF(AND('Tool interface'!$C$19=1,'Tool interface'!$C$18=7),AK75,IF(AND('Tool interface'!$C$19=1,'Tool interface'!$C$18=8),AJ75,IF(AND('Tool interface'!$C$19=1,'Tool interface'!$C$18=9),AI75,IF(AND('Tool interface'!$C$19=1,'Tool interface'!$C$18=10),AH75,))))))))))))))))))))))))))))))))))))))))))))))))))</f>
        <v>0</v>
      </c>
      <c r="AE76" s="262">
        <f>+IF(AND('Tool interface'!$C$19=5,'Tool interface'!$C$18=1),'CBA - BIM level 2'!AN75,IF(AND('Tool interface'!$C$19=5,'Tool interface'!$C$18=2),'CBA - BIM level 2'!AM75,IF(AND('Tool interface'!$C$19=5,'Tool interface'!$C$18=3),AL75,IF(AND('Tool interface'!$C$19=5,'Tool interface'!$C$18=4),AK75,IF(AND('Tool interface'!$C$19=5,'Tool interface'!$C$18=5),AJ75,IF(AND('Tool interface'!$C$19=5,'Tool interface'!$C$18=6),AI75,IF(AND('Tool interface'!$C$19=5,'Tool interface'!$C$18=7),AH75,IF(AND('Tool interface'!$C$19=5,'Tool interface'!$C$18=8),AG75,IF(AND('Tool interface'!$C$19=5,'Tool interface'!$C$18=9),AF75,IF(AND('Tool interface'!$C$19=5,'Tool interface'!$C$18=10),AE75,IF(AND('Tool interface'!$C$19=4,'Tool interface'!$C$18=1),'CBA - BIM level 2'!AO75,IF(AND('Tool interface'!$C$19=4,'Tool interface'!$C$18=2),'CBA - BIM level 2'!AN75,IF(AND('Tool interface'!$C$19=4,'Tool interface'!$C$18=3),'CBA - BIM level 2'!AM75,IF(AND('Tool interface'!$C$19=4,'Tool interface'!$C$18=4),AL75,IF(AND('Tool interface'!$C$19=4,'Tool interface'!$C$18=5),AK75,IF(AND('Tool interface'!$C$19=4,'Tool interface'!$C$18=6),AJ75,IF(AND('Tool interface'!$C$19=4,'Tool interface'!$C$18=7),AI75,IF(AND('Tool interface'!$C$19=4,'Tool interface'!$C$18=8),AH75,IF(AND('Tool interface'!$C$19=4,'Tool interface'!$C$18=9),AG75,IF(AND('Tool interface'!$C$19=4,'Tool interface'!$C$18=10),AF75,IF(AND('Tool interface'!$C$19=3,'Tool interface'!$C$18=1),'CBA - BIM level 2'!AP75,IF(AND('Tool interface'!$C$19=3,'Tool interface'!$C$18=2),'CBA - BIM level 2'!AO75,IF(AND('Tool interface'!$C$19=3,'Tool interface'!$C$18=3),'CBA - BIM level 2'!AN75,IF(AND('Tool interface'!$C$19=3,'Tool interface'!$C$18=4),'CBA - BIM level 2'!AM75,IF(AND('Tool interface'!$C$19=3,'Tool interface'!$C$18=5),AL75,IF(AND('Tool interface'!$C$19=3,'Tool interface'!$C$18=6),AK75,IF(AND('Tool interface'!$C$19=3,'Tool interface'!$C$18=7),AJ75,IF(AND('Tool interface'!$C$19=3,'Tool interface'!$C$18=8),AI75,IF(AND('Tool interface'!$C$19=3,'Tool interface'!$C$18=9),AH75,IF(AND('Tool interface'!$C$19=3,'Tool interface'!$C$18=10),AG75,IF(AND('Tool interface'!$C$19=2,'Tool interface'!$C$18=1),'CBA - BIM level 2'!AQ75,IF(AND('Tool interface'!$C$19=2,'Tool interface'!$C$18=2),'CBA - BIM level 2'!AP75,IF(AND('Tool interface'!$C$19=2,'Tool interface'!$C$18=3),'CBA - BIM level 2'!AO75,IF(AND('Tool interface'!$C$19=2,'Tool interface'!$C$18=4),'CBA - BIM level 2'!AN75,IF(AND('Tool interface'!$C$19=2,'Tool interface'!$C$18=5),'CBA - BIM level 2'!AM75,IF(AND('Tool interface'!$C$19=2,'Tool interface'!$C$18=6),AL75,IF(AND('Tool interface'!$C$19=2,'Tool interface'!$C$18=7),AK75,IF(AND('Tool interface'!$C$19=2,'Tool interface'!$C$18=8),AJ75,IF(AND('Tool interface'!$C$19=2,'Tool interface'!$C$18=9),AI75,IF(AND('Tool interface'!$C$19=2,'Tool interface'!$C$18=10),AH75,IF(AND('Tool interface'!$C$19=1,'Tool interface'!$C$18=1),'CBA - BIM level 2'!AR75,IF(AND('Tool interface'!$C$19=1,'Tool interface'!$C$18=2),'CBA - BIM level 2'!AQ75,IF(AND('Tool interface'!$C$19=1,'Tool interface'!$C$18=3),'CBA - BIM level 2'!AP75,IF(AND('Tool interface'!$C$19=1,'Tool interface'!$C$18=4),'CBA - BIM level 2'!AO75,IF(AND('Tool interface'!$C$19=1,'Tool interface'!$C$18=5),'CBA - BIM level 2'!AN75,IF(AND('Tool interface'!$C$19=1,'Tool interface'!$C$18=6),AM75,IF(AND('Tool interface'!$C$19=1,'Tool interface'!$C$18=7),AL75,IF(AND('Tool interface'!$C$19=1,'Tool interface'!$C$18=8),AK75,IF(AND('Tool interface'!$C$19=1,'Tool interface'!$C$18=9),AJ75,IF(AND('Tool interface'!$C$19=1,'Tool interface'!$C$18=10),AI75,))))))))))))))))))))))))))))))))))))))))))))))))))</f>
        <v>0</v>
      </c>
      <c r="AF76" s="262">
        <f>+IF(AND('Tool interface'!$C$19=5,'Tool interface'!$C$18=1),'CBA - BIM level 2'!AO75,IF(AND('Tool interface'!$C$19=5,'Tool interface'!$C$18=2),'CBA - BIM level 2'!AN75,IF(AND('Tool interface'!$C$19=5,'Tool interface'!$C$18=3),AM75,IF(AND('Tool interface'!$C$19=5,'Tool interface'!$C$18=4),AL75,IF(AND('Tool interface'!$C$19=5,'Tool interface'!$C$18=5),AK75,IF(AND('Tool interface'!$C$19=5,'Tool interface'!$C$18=6),AJ75,IF(AND('Tool interface'!$C$19=5,'Tool interface'!$C$18=7),AI75,IF(AND('Tool interface'!$C$19=5,'Tool interface'!$C$18=8),AH75,IF(AND('Tool interface'!$C$19=5,'Tool interface'!$C$18=9),AG75,IF(AND('Tool interface'!$C$19=5,'Tool interface'!$C$18=10),AF75,IF(AND('Tool interface'!$C$19=4,'Tool interface'!$C$18=1),'CBA - BIM level 2'!AP75,IF(AND('Tool interface'!$C$19=4,'Tool interface'!$C$18=2),'CBA - BIM level 2'!AO75,IF(AND('Tool interface'!$C$19=4,'Tool interface'!$C$18=3),'CBA - BIM level 2'!AN75,IF(AND('Tool interface'!$C$19=4,'Tool interface'!$C$18=4),AM75,IF(AND('Tool interface'!$C$19=4,'Tool interface'!$C$18=5),AL75,IF(AND('Tool interface'!$C$19=4,'Tool interface'!$C$18=6),AK75,IF(AND('Tool interface'!$C$19=4,'Tool interface'!$C$18=7),AJ75,IF(AND('Tool interface'!$C$19=4,'Tool interface'!$C$18=8),AI75,IF(AND('Tool interface'!$C$19=4,'Tool interface'!$C$18=9),AH75,IF(AND('Tool interface'!$C$19=4,'Tool interface'!$C$18=10),AG75,IF(AND('Tool interface'!$C$19=3,'Tool interface'!$C$18=1),'CBA - BIM level 2'!AQ75,IF(AND('Tool interface'!$C$19=3,'Tool interface'!$C$18=2),'CBA - BIM level 2'!AP75,IF(AND('Tool interface'!$C$19=3,'Tool interface'!$C$18=3),'CBA - BIM level 2'!AO75,IF(AND('Tool interface'!$C$19=3,'Tool interface'!$C$18=4),'CBA - BIM level 2'!AN75,IF(AND('Tool interface'!$C$19=3,'Tool interface'!$C$18=5),AM75,IF(AND('Tool interface'!$C$19=3,'Tool interface'!$C$18=6),AL75,IF(AND('Tool interface'!$C$19=3,'Tool interface'!$C$18=7),AK75,IF(AND('Tool interface'!$C$19=3,'Tool interface'!$C$18=8),AJ75,IF(AND('Tool interface'!$C$19=3,'Tool interface'!$C$18=9),AI75,IF(AND('Tool interface'!$C$19=3,'Tool interface'!$C$18=10),AH75,IF(AND('Tool interface'!$C$19=2,'Tool interface'!$C$18=1),'CBA - BIM level 2'!AR75,IF(AND('Tool interface'!$C$19=2,'Tool interface'!$C$18=2),'CBA - BIM level 2'!AQ75,IF(AND('Tool interface'!$C$19=2,'Tool interface'!$C$18=3),'CBA - BIM level 2'!AP75,IF(AND('Tool interface'!$C$19=2,'Tool interface'!$C$18=4),'CBA - BIM level 2'!AO75,IF(AND('Tool interface'!$C$19=2,'Tool interface'!$C$18=5),'CBA - BIM level 2'!AN75,IF(AND('Tool interface'!$C$19=2,'Tool interface'!$C$18=6),AM75,IF(AND('Tool interface'!$C$19=2,'Tool interface'!$C$18=7),AL75,IF(AND('Tool interface'!$C$19=2,'Tool interface'!$C$18=8),AK75,IF(AND('Tool interface'!$C$19=2,'Tool interface'!$C$18=9),AJ75,IF(AND('Tool interface'!$C$19=2,'Tool interface'!$C$18=10),AI75,IF(AND('Tool interface'!$C$19=1,'Tool interface'!$C$18=1),'CBA - BIM level 2'!AS75,IF(AND('Tool interface'!$C$19=1,'Tool interface'!$C$18=2),'CBA - BIM level 2'!AR75,IF(AND('Tool interface'!$C$19=1,'Tool interface'!$C$18=3),'CBA - BIM level 2'!AQ75,IF(AND('Tool interface'!$C$19=1,'Tool interface'!$C$18=4),'CBA - BIM level 2'!AP75,IF(AND('Tool interface'!$C$19=1,'Tool interface'!$C$18=5),'CBA - BIM level 2'!AO75,IF(AND('Tool interface'!$C$19=1,'Tool interface'!$C$18=6),AN75,IF(AND('Tool interface'!$C$19=1,'Tool interface'!$C$18=7),AM75,IF(AND('Tool interface'!$C$19=1,'Tool interface'!$C$18=8),AL75,IF(AND('Tool interface'!$C$19=1,'Tool interface'!$C$18=9),AK75,IF(AND('Tool interface'!$C$19=1,'Tool interface'!$C$18=10),AJ75,))))))))))))))))))))))))))))))))))))))))))))))))))</f>
        <v>0</v>
      </c>
      <c r="AG76" s="262">
        <f>+IF(AND('Tool interface'!$C$19=5,'Tool interface'!$C$18=1),'CBA - BIM level 2'!AP75,IF(AND('Tool interface'!$C$19=5,'Tool interface'!$C$18=2),'CBA - BIM level 2'!AO75,IF(AND('Tool interface'!$C$19=5,'Tool interface'!$C$18=3),AN75,IF(AND('Tool interface'!$C$19=5,'Tool interface'!$C$18=4),AM75,IF(AND('Tool interface'!$C$19=5,'Tool interface'!$C$18=5),AL75,IF(AND('Tool interface'!$C$19=5,'Tool interface'!$C$18=6),AK75,IF(AND('Tool interface'!$C$19=5,'Tool interface'!$C$18=7),AJ75,IF(AND('Tool interface'!$C$19=5,'Tool interface'!$C$18=8),AI75,IF(AND('Tool interface'!$C$19=5,'Tool interface'!$C$18=9),AH75,IF(AND('Tool interface'!$C$19=5,'Tool interface'!$C$18=10),AG75,IF(AND('Tool interface'!$C$19=4,'Tool interface'!$C$18=1),'CBA - BIM level 2'!AQ75,IF(AND('Tool interface'!$C$19=4,'Tool interface'!$C$18=2),'CBA - BIM level 2'!AP75,IF(AND('Tool interface'!$C$19=4,'Tool interface'!$C$18=3),'CBA - BIM level 2'!AO75,IF(AND('Tool interface'!$C$19=4,'Tool interface'!$C$18=4),AN75,IF(AND('Tool interface'!$C$19=4,'Tool interface'!$C$18=5),AM75,IF(AND('Tool interface'!$C$19=4,'Tool interface'!$C$18=6),AL75,IF(AND('Tool interface'!$C$19=4,'Tool interface'!$C$18=7),AK75,IF(AND('Tool interface'!$C$19=4,'Tool interface'!$C$18=8),AJ75,IF(AND('Tool interface'!$C$19=4,'Tool interface'!$C$18=9),AI75,IF(AND('Tool interface'!$C$19=4,'Tool interface'!$C$18=10),AH75,IF(AND('Tool interface'!$C$19=3,'Tool interface'!$C$18=1),'CBA - BIM level 2'!AR75,IF(AND('Tool interface'!$C$19=3,'Tool interface'!$C$18=2),'CBA - BIM level 2'!AQ75,IF(AND('Tool interface'!$C$19=3,'Tool interface'!$C$18=3),'CBA - BIM level 2'!AP75,IF(AND('Tool interface'!$C$19=3,'Tool interface'!$C$18=4),'CBA - BIM level 2'!AO75,IF(AND('Tool interface'!$C$19=3,'Tool interface'!$C$18=5),AN75,IF(AND('Tool interface'!$C$19=3,'Tool interface'!$C$18=6),AM75,IF(AND('Tool interface'!$C$19=3,'Tool interface'!$C$18=7),AL75,IF(AND('Tool interface'!$C$19=3,'Tool interface'!$C$18=8),AK75,IF(AND('Tool interface'!$C$19=3,'Tool interface'!$C$18=9),AJ75,IF(AND('Tool interface'!$C$19=3,'Tool interface'!$C$18=10),AI75,IF(AND('Tool interface'!$C$19=2,'Tool interface'!$C$18=1),'CBA - BIM level 2'!AS75,IF(AND('Tool interface'!$C$19=2,'Tool interface'!$C$18=2),'CBA - BIM level 2'!AR75,IF(AND('Tool interface'!$C$19=2,'Tool interface'!$C$18=3),'CBA - BIM level 2'!AQ75,IF(AND('Tool interface'!$C$19=2,'Tool interface'!$C$18=4),'CBA - BIM level 2'!AP75,IF(AND('Tool interface'!$C$19=2,'Tool interface'!$C$18=5),'CBA - BIM level 2'!AO75,IF(AND('Tool interface'!$C$19=2,'Tool interface'!$C$18=6),AN75,IF(AND('Tool interface'!$C$19=2,'Tool interface'!$C$18=7),AM75,IF(AND('Tool interface'!$C$19=2,'Tool interface'!$C$18=8),AL75,IF(AND('Tool interface'!$C$19=2,'Tool interface'!$C$18=9),AK75,IF(AND('Tool interface'!$C$19=2,'Tool interface'!$C$18=10),AJ75,IF(AND('Tool interface'!$C$19=1,'Tool interface'!$C$18=1),'CBA - BIM level 2'!AT75,IF(AND('Tool interface'!$C$19=1,'Tool interface'!$C$18=2),'CBA - BIM level 2'!AS75,IF(AND('Tool interface'!$C$19=1,'Tool interface'!$C$18=3),'CBA - BIM level 2'!AR75,IF(AND('Tool interface'!$C$19=1,'Tool interface'!$C$18=4),'CBA - BIM level 2'!AQ75,IF(AND('Tool interface'!$C$19=1,'Tool interface'!$C$18=5),'CBA - BIM level 2'!AP75,IF(AND('Tool interface'!$C$19=1,'Tool interface'!$C$18=6),AO75,IF(AND('Tool interface'!$C$19=1,'Tool interface'!$C$18=7),AN75,IF(AND('Tool interface'!$C$19=1,'Tool interface'!$C$18=8),AM75,IF(AND('Tool interface'!$C$19=1,'Tool interface'!$C$18=9),AL75,IF(AND('Tool interface'!$C$19=1,'Tool interface'!$C$18=10),AK75,))))))))))))))))))))))))))))))))))))))))))))))))))</f>
        <v>0</v>
      </c>
      <c r="AH76" s="262">
        <f>+IF(AND('Tool interface'!$C$19=5,'Tool interface'!$C$18=1),'CBA - BIM level 2'!AQ75,IF(AND('Tool interface'!$C$19=5,'Tool interface'!$C$18=2),'CBA - BIM level 2'!AP75,IF(AND('Tool interface'!$C$19=5,'Tool interface'!$C$18=3),AO75,IF(AND('Tool interface'!$C$19=5,'Tool interface'!$C$18=4),AN75,IF(AND('Tool interface'!$C$19=5,'Tool interface'!$C$18=5),AM75,IF(AND('Tool interface'!$C$19=5,'Tool interface'!$C$18=6),AL75,IF(AND('Tool interface'!$C$19=5,'Tool interface'!$C$18=7),AK75,IF(AND('Tool interface'!$C$19=5,'Tool interface'!$C$18=8),AJ75,IF(AND('Tool interface'!$C$19=5,'Tool interface'!$C$18=9),AI75,IF(AND('Tool interface'!$C$19=5,'Tool interface'!$C$18=10),AH75,IF(AND('Tool interface'!$C$19=4,'Tool interface'!$C$18=1),'CBA - BIM level 2'!AR75,IF(AND('Tool interface'!$C$19=4,'Tool interface'!$C$18=2),'CBA - BIM level 2'!AQ75,IF(AND('Tool interface'!$C$19=4,'Tool interface'!$C$18=3),'CBA - BIM level 2'!AP75,IF(AND('Tool interface'!$C$19=4,'Tool interface'!$C$18=4),AO75,IF(AND('Tool interface'!$C$19=4,'Tool interface'!$C$18=5),AN75,IF(AND('Tool interface'!$C$19=4,'Tool interface'!$C$18=6),AM75,IF(AND('Tool interface'!$C$19=4,'Tool interface'!$C$18=7),AL75,IF(AND('Tool interface'!$C$19=4,'Tool interface'!$C$18=8),AK75,IF(AND('Tool interface'!$C$19=4,'Tool interface'!$C$18=9),AJ75,IF(AND('Tool interface'!$C$19=4,'Tool interface'!$C$18=10),AI75,IF(AND('Tool interface'!$C$19=3,'Tool interface'!$C$18=1),'CBA - BIM level 2'!AS75,IF(AND('Tool interface'!$C$19=3,'Tool interface'!$C$18=2),'CBA - BIM level 2'!AR75,IF(AND('Tool interface'!$C$19=3,'Tool interface'!$C$18=3),'CBA - BIM level 2'!AQ75,IF(AND('Tool interface'!$C$19=3,'Tool interface'!$C$18=4),'CBA - BIM level 2'!AP75,IF(AND('Tool interface'!$C$19=3,'Tool interface'!$C$18=5),AO75,IF(AND('Tool interface'!$C$19=3,'Tool interface'!$C$18=6),AN75,IF(AND('Tool interface'!$C$19=3,'Tool interface'!$C$18=7),AM75,IF(AND('Tool interface'!$C$19=3,'Tool interface'!$C$18=8),AL75,IF(AND('Tool interface'!$C$19=3,'Tool interface'!$C$18=9),AK75,IF(AND('Tool interface'!$C$19=3,'Tool interface'!$C$18=10),AJ75,IF(AND('Tool interface'!$C$19=2,'Tool interface'!$C$18=1),'CBA - BIM level 2'!AT75,IF(AND('Tool interface'!$C$19=2,'Tool interface'!$C$18=2),'CBA - BIM level 2'!AS75,IF(AND('Tool interface'!$C$19=2,'Tool interface'!$C$18=3),'CBA - BIM level 2'!AR75,IF(AND('Tool interface'!$C$19=2,'Tool interface'!$C$18=4),'CBA - BIM level 2'!AQ75,IF(AND('Tool interface'!$C$19=2,'Tool interface'!$C$18=5),'CBA - BIM level 2'!AP75,IF(AND('Tool interface'!$C$19=2,'Tool interface'!$C$18=6),AO75,IF(AND('Tool interface'!$C$19=2,'Tool interface'!$C$18=7),AN75,IF(AND('Tool interface'!$C$19=2,'Tool interface'!$C$18=8),AM75,IF(AND('Tool interface'!$C$19=2,'Tool interface'!$C$18=9),AL75,IF(AND('Tool interface'!$C$19=2,'Tool interface'!$C$18=10),AK75,IF(AND('Tool interface'!$C$19=1,'Tool interface'!$C$18=1),'CBA - BIM level 2'!AU75,IF(AND('Tool interface'!$C$19=1,'Tool interface'!$C$18=2),'CBA - BIM level 2'!AT75,IF(AND('Tool interface'!$C$19=1,'Tool interface'!$C$18=3),'CBA - BIM level 2'!AS75,IF(AND('Tool interface'!$C$19=1,'Tool interface'!$C$18=4),'CBA - BIM level 2'!AR75,IF(AND('Tool interface'!$C$19=1,'Tool interface'!$C$18=5),'CBA - BIM level 2'!AQ75,IF(AND('Tool interface'!$C$19=1,'Tool interface'!$C$18=6),AP75,IF(AND('Tool interface'!$C$19=1,'Tool interface'!$C$18=7),AO75,IF(AND('Tool interface'!$C$19=1,'Tool interface'!$C$18=8),AN75,IF(AND('Tool interface'!$C$19=1,'Tool interface'!$C$18=9),AM75,IF(AND('Tool interface'!$C$19=1,'Tool interface'!$C$18=10),AL75,))))))))))))))))))))))))))))))))))))))))))))))))))</f>
        <v>0</v>
      </c>
      <c r="AI76" s="262">
        <f>+IF(AND('Tool interface'!$C$19=5,'Tool interface'!$C$18=1),'CBA - BIM level 2'!AR75,IF(AND('Tool interface'!$C$19=5,'Tool interface'!$C$18=2),'CBA - BIM level 2'!AQ75,IF(AND('Tool interface'!$C$19=5,'Tool interface'!$C$18=3),AP75,IF(AND('Tool interface'!$C$19=5,'Tool interface'!$C$18=4),AO75,IF(AND('Tool interface'!$C$19=5,'Tool interface'!$C$18=5),AN75,IF(AND('Tool interface'!$C$19=5,'Tool interface'!$C$18=6),AM75,IF(AND('Tool interface'!$C$19=5,'Tool interface'!$C$18=7),AL75,IF(AND('Tool interface'!$C$19=5,'Tool interface'!$C$18=8),AK75,IF(AND('Tool interface'!$C$19=5,'Tool interface'!$C$18=9),AJ75,IF(AND('Tool interface'!$C$19=5,'Tool interface'!$C$18=10),AI75,IF(AND('Tool interface'!$C$19=4,'Tool interface'!$C$18=1),'CBA - BIM level 2'!AS75,IF(AND('Tool interface'!$C$19=4,'Tool interface'!$C$18=2),'CBA - BIM level 2'!AR75,IF(AND('Tool interface'!$C$19=4,'Tool interface'!$C$18=3),'CBA - BIM level 2'!AQ75,IF(AND('Tool interface'!$C$19=4,'Tool interface'!$C$18=4),AP75,IF(AND('Tool interface'!$C$19=4,'Tool interface'!$C$18=5),AO75,IF(AND('Tool interface'!$C$19=4,'Tool interface'!$C$18=6),AN75,IF(AND('Tool interface'!$C$19=4,'Tool interface'!$C$18=7),AM75,IF(AND('Tool interface'!$C$19=4,'Tool interface'!$C$18=8),AL75,IF(AND('Tool interface'!$C$19=4,'Tool interface'!$C$18=9),AK75,IF(AND('Tool interface'!$C$19=4,'Tool interface'!$C$18=10),AJ75,IF(AND('Tool interface'!$C$19=3,'Tool interface'!$C$18=1),'CBA - BIM level 2'!AT75,IF(AND('Tool interface'!$C$19=3,'Tool interface'!$C$18=2),'CBA - BIM level 2'!AS75,IF(AND('Tool interface'!$C$19=3,'Tool interface'!$C$18=3),'CBA - BIM level 2'!AR75,IF(AND('Tool interface'!$C$19=3,'Tool interface'!$C$18=4),'CBA - BIM level 2'!AQ75,IF(AND('Tool interface'!$C$19=3,'Tool interface'!$C$18=5),AP75,IF(AND('Tool interface'!$C$19=3,'Tool interface'!$C$18=6),AO75,IF(AND('Tool interface'!$C$19=3,'Tool interface'!$C$18=7),AN75,IF(AND('Tool interface'!$C$19=3,'Tool interface'!$C$18=8),AM75,IF(AND('Tool interface'!$C$19=3,'Tool interface'!$C$18=9),AL75,IF(AND('Tool interface'!$C$19=3,'Tool interface'!$C$18=10),AK75,IF(AND('Tool interface'!$C$19=2,'Tool interface'!$C$18=1),'CBA - BIM level 2'!AU75,IF(AND('Tool interface'!$C$19=2,'Tool interface'!$C$18=2),'CBA - BIM level 2'!AT75,IF(AND('Tool interface'!$C$19=2,'Tool interface'!$C$18=3),'CBA - BIM level 2'!AS75,IF(AND('Tool interface'!$C$19=2,'Tool interface'!$C$18=4),'CBA - BIM level 2'!AR75,IF(AND('Tool interface'!$C$19=2,'Tool interface'!$C$18=5),'CBA - BIM level 2'!AQ75,IF(AND('Tool interface'!$C$19=2,'Tool interface'!$C$18=6),AP75,IF(AND('Tool interface'!$C$19=2,'Tool interface'!$C$18=7),AO75,IF(AND('Tool interface'!$C$19=2,'Tool interface'!$C$18=8),AN75,IF(AND('Tool interface'!$C$19=2,'Tool interface'!$C$18=9),AM75,IF(AND('Tool interface'!$C$19=2,'Tool interface'!$C$18=10),AL75,IF(AND('Tool interface'!$C$19=1,'Tool interface'!$C$18=1),'CBA - BIM level 2'!AV75,IF(AND('Tool interface'!$C$19=1,'Tool interface'!$C$18=2),'CBA - BIM level 2'!AU75,IF(AND('Tool interface'!$C$19=1,'Tool interface'!$C$18=3),'CBA - BIM level 2'!AT75,IF(AND('Tool interface'!$C$19=1,'Tool interface'!$C$18=4),'CBA - BIM level 2'!AS75,IF(AND('Tool interface'!$C$19=1,'Tool interface'!$C$18=5),'CBA - BIM level 2'!AR75,IF(AND('Tool interface'!$C$19=1,'Tool interface'!$C$18=6),AQ75,IF(AND('Tool interface'!$C$19=1,'Tool interface'!$C$18=7),AP75,IF(AND('Tool interface'!$C$19=1,'Tool interface'!$C$18=8),AO75,IF(AND('Tool interface'!$C$19=1,'Tool interface'!$C$18=9),AN75,IF(AND('Tool interface'!$C$19=1,'Tool interface'!$C$18=10),AM75,))))))))))))))))))))))))))))))))))))))))))))))))))</f>
        <v>0</v>
      </c>
      <c r="AJ76" s="262">
        <f>+IF(AND('Tool interface'!$C$19=5,'Tool interface'!$C$18=1),'CBA - BIM level 2'!AS75,IF(AND('Tool interface'!$C$19=5,'Tool interface'!$C$18=2),'CBA - BIM level 2'!AR75,IF(AND('Tool interface'!$C$19=5,'Tool interface'!$C$18=3),AQ75,IF(AND('Tool interface'!$C$19=5,'Tool interface'!$C$18=4),AP75,IF(AND('Tool interface'!$C$19=5,'Tool interface'!$C$18=5),AO75,IF(AND('Tool interface'!$C$19=5,'Tool interface'!$C$18=6),AN75,IF(AND('Tool interface'!$C$19=5,'Tool interface'!$C$18=7),AM75,IF(AND('Tool interface'!$C$19=5,'Tool interface'!$C$18=8),AL75,IF(AND('Tool interface'!$C$19=5,'Tool interface'!$C$18=9),AK75,IF(AND('Tool interface'!$C$19=5,'Tool interface'!$C$18=10),AJ75,IF(AND('Tool interface'!$C$19=4,'Tool interface'!$C$18=1),'CBA - BIM level 2'!AT75,IF(AND('Tool interface'!$C$19=4,'Tool interface'!$C$18=2),'CBA - BIM level 2'!AS75,IF(AND('Tool interface'!$C$19=4,'Tool interface'!$C$18=3),'CBA - BIM level 2'!AR75,IF(AND('Tool interface'!$C$19=4,'Tool interface'!$C$18=4),AQ75,IF(AND('Tool interface'!$C$19=4,'Tool interface'!$C$18=5),AP75,IF(AND('Tool interface'!$C$19=4,'Tool interface'!$C$18=6),AO75,IF(AND('Tool interface'!$C$19=4,'Tool interface'!$C$18=7),AN75,IF(AND('Tool interface'!$C$19=4,'Tool interface'!$C$18=8),AM75,IF(AND('Tool interface'!$C$19=4,'Tool interface'!$C$18=9),AL75,IF(AND('Tool interface'!$C$19=4,'Tool interface'!$C$18=10),AK75,IF(AND('Tool interface'!$C$19=3,'Tool interface'!$C$18=1),'CBA - BIM level 2'!AU75,IF(AND('Tool interface'!$C$19=3,'Tool interface'!$C$18=2),'CBA - BIM level 2'!AT75,IF(AND('Tool interface'!$C$19=3,'Tool interface'!$C$18=3),'CBA - BIM level 2'!AS75,IF(AND('Tool interface'!$C$19=3,'Tool interface'!$C$18=4),'CBA - BIM level 2'!AR75,IF(AND('Tool interface'!$C$19=3,'Tool interface'!$C$18=5),AQ75,IF(AND('Tool interface'!$C$19=3,'Tool interface'!$C$18=6),AP75,IF(AND('Tool interface'!$C$19=3,'Tool interface'!$C$18=7),AO75,IF(AND('Tool interface'!$C$19=3,'Tool interface'!$C$18=8),AN75,IF(AND('Tool interface'!$C$19=3,'Tool interface'!$C$18=9),AM75,IF(AND('Tool interface'!$C$19=3,'Tool interface'!$C$18=10),AL75,IF(AND('Tool interface'!$C$19=2,'Tool interface'!$C$18=1),'CBA - BIM level 2'!AV75,IF(AND('Tool interface'!$C$19=2,'Tool interface'!$C$18=2),'CBA - BIM level 2'!AU75,IF(AND('Tool interface'!$C$19=2,'Tool interface'!$C$18=3),'CBA - BIM level 2'!AT75,IF(AND('Tool interface'!$C$19=2,'Tool interface'!$C$18=4),'CBA - BIM level 2'!AS75,IF(AND('Tool interface'!$C$19=2,'Tool interface'!$C$18=5),'CBA - BIM level 2'!AR75,IF(AND('Tool interface'!$C$19=2,'Tool interface'!$C$18=6),AQ75,IF(AND('Tool interface'!$C$19=2,'Tool interface'!$C$18=7),AP75,IF(AND('Tool interface'!$C$19=2,'Tool interface'!$C$18=8),AO75,IF(AND('Tool interface'!$C$19=2,'Tool interface'!$C$18=9),AN75,IF(AND('Tool interface'!$C$19=2,'Tool interface'!$C$18=10),AM75,IF(AND('Tool interface'!$C$19=1,'Tool interface'!$C$18=1),'CBA - BIM level 2'!AW75,IF(AND('Tool interface'!$C$19=1,'Tool interface'!$C$18=2),'CBA - BIM level 2'!AV75,IF(AND('Tool interface'!$C$19=1,'Tool interface'!$C$18=3),'CBA - BIM level 2'!AU75,IF(AND('Tool interface'!$C$19=1,'Tool interface'!$C$18=4),'CBA - BIM level 2'!AT75,IF(AND('Tool interface'!$C$19=1,'Tool interface'!$C$18=5),'CBA - BIM level 2'!AS75,IF(AND('Tool interface'!$C$19=1,'Tool interface'!$C$18=6),AR75,IF(AND('Tool interface'!$C$19=1,'Tool interface'!$C$18=7),AQ75,IF(AND('Tool interface'!$C$19=1,'Tool interface'!$C$18=8),AP75,IF(AND('Tool interface'!$C$19=1,'Tool interface'!$C$18=9),AO75,IF(AND('Tool interface'!$C$19=1,'Tool interface'!$C$18=10),AN75,))))))))))))))))))))))))))))))))))))))))))))))))))</f>
        <v>0</v>
      </c>
      <c r="AK76" s="262">
        <f>+IF(AND('Tool interface'!$C$19=5,'Tool interface'!$C$18=1),'CBA - BIM level 2'!AT75,IF(AND('Tool interface'!$C$19=5,'Tool interface'!$C$18=2),'CBA - BIM level 2'!AS75,IF(AND('Tool interface'!$C$19=5,'Tool interface'!$C$18=3),AR75,IF(AND('Tool interface'!$C$19=5,'Tool interface'!$C$18=4),AQ75,IF(AND('Tool interface'!$C$19=5,'Tool interface'!$C$18=5),AP75,IF(AND('Tool interface'!$C$19=5,'Tool interface'!$C$18=6),AO75,IF(AND('Tool interface'!$C$19=5,'Tool interface'!$C$18=7),AN75,IF(AND('Tool interface'!$C$19=5,'Tool interface'!$C$18=8),AM75,IF(AND('Tool interface'!$C$19=5,'Tool interface'!$C$18=9),AL75,IF(AND('Tool interface'!$C$19=5,'Tool interface'!$C$18=10),AK74,IF(AND('Tool interface'!$C$19=4,'Tool interface'!$C$18=1),'CBA - BIM level 2'!AU75,IF(AND('Tool interface'!$C$19=4,'Tool interface'!$C$18=2),'CBA - BIM level 2'!AT75,IF(AND('Tool interface'!$C$19=4,'Tool interface'!$C$18=3),'CBA - BIM level 2'!AS75,IF(AND('Tool interface'!$C$19=4,'Tool interface'!$C$18=4),AR75,IF(AND('Tool interface'!$C$19=4,'Tool interface'!$C$18=5),AQ75,IF(AND('Tool interface'!$C$19=4,'Tool interface'!$C$18=6),AP75,IF(AND('Tool interface'!$C$19=4,'Tool interface'!$C$18=7),AO75,IF(AND('Tool interface'!$C$19=4,'Tool interface'!$C$18=8),AN75,IF(AND('Tool interface'!$C$19=4,'Tool interface'!$C$18=9),AM75,IF(AND('Tool interface'!$C$19=4,'Tool interface'!$C$18=10),AL75,IF(AND('Tool interface'!$C$19=3,'Tool interface'!$C$18=1),'CBA - BIM level 2'!AV75,IF(AND('Tool interface'!$C$19=3,'Tool interface'!$C$18=2),'CBA - BIM level 2'!AU75,IF(AND('Tool interface'!$C$19=3,'Tool interface'!$C$18=3),'CBA - BIM level 2'!AT75,IF(AND('Tool interface'!$C$19=3,'Tool interface'!$C$18=4),'CBA - BIM level 2'!AS75,IF(AND('Tool interface'!$C$19=3,'Tool interface'!$C$18=5),AR75,IF(AND('Tool interface'!$C$19=3,'Tool interface'!$C$18=6),AQ75,IF(AND('Tool interface'!$C$19=3,'Tool interface'!$C$18=7),AP75,IF(AND('Tool interface'!$C$19=3,'Tool interface'!$C$18=8),AO75,IF(AND('Tool interface'!$C$19=3,'Tool interface'!$C$18=9),AN75,IF(AND('Tool interface'!$C$19=3,'Tool interface'!$C$18=10),AM75,IF(AND('Tool interface'!$C$19=2,'Tool interface'!$C$18=1),'CBA - BIM level 2'!AW75,IF(AND('Tool interface'!$C$19=2,'Tool interface'!$C$18=2),'CBA - BIM level 2'!AV75,IF(AND('Tool interface'!$C$19=2,'Tool interface'!$C$18=3),'CBA - BIM level 2'!AU75,IF(AND('Tool interface'!$C$19=2,'Tool interface'!$C$18=4),'CBA - BIM level 2'!AT75,IF(AND('Tool interface'!$C$19=2,'Tool interface'!$C$18=5),'CBA - BIM level 2'!AS75,IF(AND('Tool interface'!$C$19=2,'Tool interface'!$C$18=6),AR75,IF(AND('Tool interface'!$C$19=2,'Tool interface'!$C$18=7),AQ75,IF(AND('Tool interface'!$C$19=2,'Tool interface'!$C$18=8),AP75,IF(AND('Tool interface'!$C$19=2,'Tool interface'!$C$18=9),AO75,IF(AND('Tool interface'!$C$19=2,'Tool interface'!$C$18=10),AN75,IF(AND('Tool interface'!$C$19=1,'Tool interface'!$C$18=1),'CBA - BIM level 2'!AX75,IF(AND('Tool interface'!$C$19=1,'Tool interface'!$C$18=2),'CBA - BIM level 2'!AW75,IF(AND('Tool interface'!$C$19=1,'Tool interface'!$C$18=3),'CBA - BIM level 2'!AV75,IF(AND('Tool interface'!$C$19=1,'Tool interface'!$C$18=4),'CBA - BIM level 2'!AU75,IF(AND('Tool interface'!$C$19=1,'Tool interface'!$C$18=5),'CBA - BIM level 2'!AT75,IF(AND('Tool interface'!$C$19=1,'Tool interface'!$C$18=6),AS75,IF(AND('Tool interface'!$C$19=1,'Tool interface'!$C$18=7),AR75,IF(AND('Tool interface'!$C$19=1,'Tool interface'!$C$18=8),AQ75,IF(AND('Tool interface'!$C$19=1,'Tool interface'!$C$18=9),AP75,IF(AND('Tool interface'!$C$19=1,'Tool interface'!$C$18=10),AO75,))))))))))))))))))))))))))))))))))))))))))))))))))</f>
        <v>0</v>
      </c>
      <c r="AL76" s="247"/>
      <c r="AM76" s="247"/>
      <c r="AN76" s="247"/>
      <c r="AO76" s="247"/>
    </row>
    <row r="77" spans="1:43" ht="15" thickBot="1" x14ac:dyDescent="0.4">
      <c r="A77" s="632"/>
      <c r="B77" s="410" t="s">
        <v>482</v>
      </c>
      <c r="C77" s="345">
        <f>+C76+NPV($C$37,D76:AK76)</f>
        <v>0</v>
      </c>
      <c r="D77" s="346"/>
      <c r="E77" s="346"/>
      <c r="F77" s="346"/>
      <c r="G77" s="346"/>
      <c r="H77" s="346"/>
      <c r="I77" s="346"/>
      <c r="J77" s="346"/>
      <c r="K77" s="346"/>
      <c r="L77" s="346"/>
      <c r="M77" s="346"/>
      <c r="N77" s="346"/>
      <c r="O77" s="346"/>
      <c r="P77" s="346"/>
      <c r="Q77" s="346"/>
      <c r="R77" s="346"/>
      <c r="S77" s="346"/>
      <c r="T77" s="346"/>
      <c r="U77" s="346"/>
      <c r="V77" s="346"/>
      <c r="W77" s="346"/>
      <c r="X77" s="346"/>
      <c r="Y77" s="346"/>
      <c r="Z77" s="346"/>
      <c r="AA77" s="346"/>
      <c r="AB77" s="346"/>
      <c r="AC77" s="346"/>
      <c r="AD77" s="346"/>
      <c r="AE77" s="346"/>
      <c r="AF77" s="346"/>
      <c r="AG77" s="346"/>
      <c r="AH77" s="346"/>
      <c r="AI77" s="346"/>
      <c r="AJ77" s="346"/>
      <c r="AK77" s="348"/>
      <c r="AL77" s="247"/>
      <c r="AM77" s="247"/>
      <c r="AN77" s="247"/>
      <c r="AO77" s="247"/>
    </row>
    <row r="78" spans="1:43" ht="15" thickBot="1" x14ac:dyDescent="0.4">
      <c r="A78" s="633"/>
      <c r="B78" s="412" t="s">
        <v>474</v>
      </c>
      <c r="C78" s="338" t="str">
        <f>+IFERROR($C$66/$C$71,"")</f>
        <v/>
      </c>
      <c r="D78" s="339"/>
      <c r="E78" s="335"/>
      <c r="F78" s="335"/>
      <c r="G78" s="335"/>
      <c r="H78" s="335"/>
      <c r="I78" s="335"/>
      <c r="J78" s="335"/>
      <c r="K78" s="335"/>
      <c r="L78" s="335"/>
      <c r="M78" s="335"/>
      <c r="N78" s="335"/>
      <c r="O78" s="335"/>
      <c r="P78" s="335"/>
      <c r="Q78" s="335"/>
      <c r="R78" s="335"/>
      <c r="S78" s="335"/>
      <c r="T78" s="335"/>
      <c r="U78" s="335"/>
      <c r="V78" s="335"/>
      <c r="W78" s="335"/>
      <c r="X78" s="335"/>
      <c r="Y78" s="335"/>
      <c r="Z78" s="335"/>
      <c r="AA78" s="335"/>
      <c r="AB78" s="335"/>
      <c r="AC78" s="335"/>
      <c r="AD78" s="335"/>
      <c r="AE78" s="335"/>
      <c r="AF78" s="335"/>
      <c r="AG78" s="335"/>
      <c r="AH78" s="335"/>
      <c r="AI78" s="335"/>
      <c r="AJ78" s="335"/>
      <c r="AK78" s="340"/>
      <c r="AL78" s="247"/>
      <c r="AM78" s="247"/>
      <c r="AN78" s="247"/>
      <c r="AO78" s="247"/>
    </row>
    <row r="79" spans="1:43" x14ac:dyDescent="0.35">
      <c r="A79" s="247"/>
      <c r="B79" s="247"/>
      <c r="C79" s="247"/>
      <c r="D79" s="247"/>
      <c r="E79" s="247"/>
      <c r="F79" s="247"/>
      <c r="G79" s="247"/>
      <c r="H79" s="247"/>
      <c r="I79" s="247"/>
      <c r="J79" s="247"/>
      <c r="K79" s="247"/>
      <c r="L79" s="247"/>
      <c r="M79" s="247"/>
      <c r="N79" s="247"/>
      <c r="O79" s="247"/>
      <c r="P79" s="247"/>
      <c r="Q79" s="247"/>
      <c r="R79" s="247"/>
      <c r="S79" s="247"/>
      <c r="T79" s="247"/>
      <c r="U79" s="247"/>
      <c r="V79" s="247"/>
      <c r="W79" s="247"/>
      <c r="X79" s="247"/>
      <c r="Y79" s="247"/>
      <c r="Z79" s="247"/>
      <c r="AA79" s="247"/>
      <c r="AB79" s="247"/>
      <c r="AC79" s="247"/>
      <c r="AD79" s="247"/>
      <c r="AE79" s="247"/>
      <c r="AF79" s="247"/>
      <c r="AG79" s="247"/>
      <c r="AH79" s="247"/>
      <c r="AI79" s="247"/>
      <c r="AJ79" s="247"/>
      <c r="AK79" s="247"/>
      <c r="AL79" s="247"/>
      <c r="AM79" s="247"/>
      <c r="AN79" s="247"/>
      <c r="AO79" s="247"/>
      <c r="AP79" s="247"/>
      <c r="AQ79" s="247"/>
    </row>
    <row r="80" spans="1:43" x14ac:dyDescent="0.35">
      <c r="A80" s="247"/>
      <c r="B80" s="247"/>
      <c r="C80" s="247"/>
      <c r="D80" s="247"/>
      <c r="E80" s="247"/>
      <c r="F80" s="247"/>
      <c r="G80" s="247"/>
      <c r="H80" s="247"/>
      <c r="I80" s="247"/>
      <c r="J80" s="247"/>
      <c r="K80" s="247"/>
      <c r="L80" s="247"/>
      <c r="M80" s="247"/>
      <c r="N80" s="247"/>
      <c r="O80" s="247"/>
      <c r="P80" s="247"/>
      <c r="Q80" s="247"/>
      <c r="R80" s="247"/>
      <c r="S80" s="247"/>
      <c r="T80" s="247"/>
      <c r="U80" s="247"/>
      <c r="V80" s="247"/>
      <c r="W80" s="247"/>
      <c r="X80" s="247"/>
      <c r="Y80" s="247"/>
      <c r="Z80" s="247"/>
      <c r="AA80" s="247"/>
      <c r="AB80" s="247"/>
      <c r="AC80" s="247"/>
      <c r="AD80" s="247"/>
      <c r="AE80" s="247"/>
      <c r="AF80" s="247"/>
      <c r="AG80" s="247"/>
      <c r="AH80" s="247"/>
      <c r="AI80" s="247"/>
      <c r="AJ80" s="247"/>
      <c r="AK80" s="247"/>
      <c r="AL80" s="247"/>
      <c r="AM80" s="247"/>
      <c r="AN80" s="247"/>
      <c r="AO80" s="247"/>
      <c r="AP80" s="247"/>
      <c r="AQ80" s="247"/>
    </row>
    <row r="81" spans="1:43" x14ac:dyDescent="0.35">
      <c r="A81" s="247"/>
      <c r="B81" s="247"/>
      <c r="C81" s="247"/>
      <c r="D81" s="247"/>
      <c r="E81" s="247"/>
      <c r="F81" s="247"/>
      <c r="G81" s="247"/>
      <c r="H81" s="247"/>
      <c r="I81" s="247"/>
      <c r="J81" s="247"/>
      <c r="K81" s="247"/>
      <c r="L81" s="247"/>
      <c r="M81" s="247"/>
      <c r="N81" s="247"/>
      <c r="O81" s="247"/>
      <c r="P81" s="247"/>
      <c r="Q81" s="247"/>
      <c r="R81" s="247"/>
      <c r="S81" s="247"/>
      <c r="T81" s="247"/>
      <c r="U81" s="247"/>
      <c r="V81" s="247"/>
      <c r="W81" s="247"/>
      <c r="X81" s="247"/>
      <c r="Y81" s="247"/>
      <c r="Z81" s="247"/>
      <c r="AA81" s="247"/>
      <c r="AB81" s="247"/>
      <c r="AC81" s="247"/>
      <c r="AD81" s="247"/>
      <c r="AE81" s="247"/>
      <c r="AF81" s="247"/>
      <c r="AG81" s="247"/>
      <c r="AH81" s="247"/>
      <c r="AI81" s="247"/>
      <c r="AJ81" s="247"/>
      <c r="AK81" s="247"/>
      <c r="AL81" s="247"/>
      <c r="AM81" s="247"/>
      <c r="AN81" s="247"/>
      <c r="AO81" s="247"/>
      <c r="AP81" s="247"/>
      <c r="AQ81" s="247"/>
    </row>
    <row r="82" spans="1:43" x14ac:dyDescent="0.35">
      <c r="A82" s="247"/>
      <c r="B82" s="247"/>
      <c r="C82" s="247"/>
      <c r="D82" s="247"/>
      <c r="E82" s="247"/>
      <c r="F82" s="247"/>
      <c r="G82" s="247"/>
      <c r="H82" s="247"/>
      <c r="I82" s="247"/>
      <c r="J82" s="247"/>
      <c r="K82" s="247"/>
      <c r="L82" s="247"/>
      <c r="M82" s="247"/>
      <c r="N82" s="247"/>
      <c r="O82" s="247"/>
      <c r="P82" s="247"/>
      <c r="Q82" s="247"/>
      <c r="R82" s="247"/>
      <c r="S82" s="247"/>
      <c r="T82" s="247"/>
      <c r="U82" s="247"/>
      <c r="V82" s="247"/>
      <c r="W82" s="247"/>
      <c r="X82" s="247"/>
      <c r="Y82" s="247"/>
      <c r="Z82" s="247"/>
      <c r="AA82" s="247"/>
      <c r="AB82" s="247"/>
      <c r="AC82" s="247"/>
      <c r="AD82" s="247"/>
      <c r="AE82" s="247"/>
      <c r="AF82" s="247"/>
      <c r="AG82" s="247"/>
      <c r="AH82" s="247"/>
      <c r="AI82" s="247"/>
      <c r="AJ82" s="247"/>
      <c r="AK82" s="247"/>
      <c r="AL82" s="247"/>
      <c r="AM82" s="247"/>
      <c r="AN82" s="247"/>
      <c r="AO82" s="247"/>
      <c r="AP82" s="247"/>
      <c r="AQ82" s="247"/>
    </row>
    <row r="83" spans="1:43" x14ac:dyDescent="0.35">
      <c r="A83" s="247"/>
      <c r="B83" s="247"/>
      <c r="C83" s="247"/>
      <c r="D83" s="247"/>
      <c r="E83" s="247"/>
      <c r="F83" s="247"/>
      <c r="G83" s="247"/>
      <c r="H83" s="247"/>
      <c r="I83" s="247"/>
      <c r="J83" s="247"/>
      <c r="K83" s="247"/>
      <c r="L83" s="247"/>
      <c r="M83" s="247"/>
      <c r="N83" s="247"/>
      <c r="O83" s="247"/>
      <c r="P83" s="247"/>
      <c r="Q83" s="247"/>
      <c r="R83" s="247"/>
      <c r="S83" s="247"/>
      <c r="T83" s="247"/>
      <c r="U83" s="247"/>
      <c r="V83" s="247"/>
      <c r="W83" s="247"/>
      <c r="X83" s="247"/>
      <c r="Y83" s="247"/>
      <c r="Z83" s="247"/>
      <c r="AA83" s="247"/>
      <c r="AB83" s="247"/>
      <c r="AC83" s="247"/>
      <c r="AD83" s="247"/>
      <c r="AE83" s="247"/>
      <c r="AF83" s="247"/>
      <c r="AG83" s="247"/>
      <c r="AH83" s="247"/>
      <c r="AI83" s="247"/>
      <c r="AJ83" s="247"/>
      <c r="AK83" s="247"/>
      <c r="AL83" s="247"/>
      <c r="AM83" s="247"/>
      <c r="AN83" s="247"/>
      <c r="AO83" s="247"/>
      <c r="AP83" s="247"/>
      <c r="AQ83" s="247"/>
    </row>
    <row r="84" spans="1:43" x14ac:dyDescent="0.35">
      <c r="A84" s="247"/>
      <c r="B84" s="247"/>
      <c r="C84" s="247"/>
      <c r="D84" s="247"/>
      <c r="E84" s="247"/>
      <c r="F84" s="247"/>
      <c r="G84" s="247"/>
      <c r="H84" s="247"/>
      <c r="I84" s="247"/>
      <c r="J84" s="247"/>
      <c r="K84" s="247"/>
      <c r="L84" s="247"/>
      <c r="M84" s="247"/>
      <c r="N84" s="247"/>
      <c r="O84" s="247"/>
      <c r="P84" s="247"/>
      <c r="Q84" s="247"/>
      <c r="R84" s="247"/>
      <c r="S84" s="247"/>
      <c r="T84" s="247"/>
      <c r="U84" s="247"/>
      <c r="V84" s="247"/>
      <c r="W84" s="247"/>
      <c r="X84" s="247"/>
      <c r="Y84" s="247"/>
      <c r="Z84" s="247"/>
      <c r="AA84" s="247"/>
      <c r="AB84" s="247"/>
      <c r="AC84" s="247"/>
      <c r="AD84" s="247"/>
      <c r="AE84" s="247"/>
      <c r="AF84" s="247"/>
      <c r="AG84" s="247"/>
      <c r="AH84" s="247"/>
      <c r="AI84" s="247"/>
      <c r="AJ84" s="247"/>
      <c r="AK84" s="247"/>
      <c r="AL84" s="247"/>
      <c r="AM84" s="247"/>
      <c r="AN84" s="247"/>
      <c r="AO84" s="247"/>
      <c r="AP84" s="247"/>
      <c r="AQ84" s="247"/>
    </row>
    <row r="85" spans="1:43" x14ac:dyDescent="0.35">
      <c r="A85" s="247"/>
      <c r="B85" s="247"/>
      <c r="C85" s="247"/>
      <c r="D85" s="247"/>
      <c r="E85" s="247"/>
      <c r="F85" s="247"/>
      <c r="G85" s="247"/>
      <c r="H85" s="247"/>
      <c r="I85" s="247"/>
      <c r="J85" s="247"/>
      <c r="K85" s="247"/>
      <c r="L85" s="247"/>
      <c r="M85" s="247"/>
      <c r="N85" s="247"/>
      <c r="O85" s="247"/>
      <c r="P85" s="247"/>
      <c r="Q85" s="247"/>
      <c r="R85" s="247"/>
      <c r="S85" s="247"/>
      <c r="T85" s="247"/>
      <c r="U85" s="247"/>
      <c r="V85" s="247"/>
      <c r="W85" s="247"/>
      <c r="X85" s="247"/>
      <c r="Y85" s="247"/>
      <c r="Z85" s="247"/>
      <c r="AA85" s="247"/>
      <c r="AB85" s="247"/>
      <c r="AC85" s="247"/>
      <c r="AD85" s="247"/>
      <c r="AE85" s="247"/>
      <c r="AF85" s="247"/>
      <c r="AG85" s="247"/>
      <c r="AH85" s="247"/>
      <c r="AI85" s="247"/>
      <c r="AJ85" s="247"/>
      <c r="AK85" s="247"/>
      <c r="AL85" s="247"/>
      <c r="AM85" s="247"/>
      <c r="AN85" s="247"/>
      <c r="AO85" s="247"/>
      <c r="AP85" s="247"/>
      <c r="AQ85" s="247"/>
    </row>
    <row r="86" spans="1:43" x14ac:dyDescent="0.35">
      <c r="A86" s="247"/>
      <c r="B86" s="247"/>
      <c r="C86" s="247"/>
      <c r="D86" s="247"/>
      <c r="E86" s="247"/>
      <c r="F86" s="247"/>
      <c r="G86" s="247"/>
      <c r="H86" s="247"/>
      <c r="I86" s="247"/>
      <c r="J86" s="247"/>
      <c r="K86" s="247"/>
      <c r="L86" s="247"/>
      <c r="M86" s="247"/>
      <c r="N86" s="247"/>
      <c r="O86" s="247"/>
      <c r="P86" s="247"/>
      <c r="Q86" s="247"/>
      <c r="R86" s="247"/>
      <c r="S86" s="247"/>
      <c r="T86" s="247"/>
      <c r="U86" s="247"/>
      <c r="V86" s="247"/>
      <c r="W86" s="247"/>
      <c r="X86" s="247"/>
      <c r="Y86" s="247"/>
      <c r="Z86" s="247"/>
      <c r="AA86" s="247"/>
      <c r="AB86" s="247"/>
      <c r="AC86" s="247"/>
      <c r="AD86" s="247"/>
      <c r="AE86" s="247"/>
      <c r="AF86" s="247"/>
      <c r="AG86" s="247"/>
      <c r="AH86" s="247"/>
      <c r="AI86" s="247"/>
      <c r="AJ86" s="247"/>
      <c r="AK86" s="247"/>
      <c r="AL86" s="247"/>
      <c r="AM86" s="247"/>
      <c r="AN86" s="247"/>
      <c r="AO86" s="247"/>
      <c r="AP86" s="247"/>
      <c r="AQ86" s="247"/>
    </row>
  </sheetData>
  <sheetProtection selectLockedCells="1"/>
  <mergeCells count="18">
    <mergeCell ref="H4:Q5"/>
    <mergeCell ref="R4:AK5"/>
    <mergeCell ref="A60:AK60"/>
    <mergeCell ref="A3:A6"/>
    <mergeCell ref="C4:G5"/>
    <mergeCell ref="A1:A2"/>
    <mergeCell ref="A73:A78"/>
    <mergeCell ref="C48:G48"/>
    <mergeCell ref="B1:B2"/>
    <mergeCell ref="C46:AK46"/>
    <mergeCell ref="B4:B5"/>
    <mergeCell ref="D37:H37"/>
    <mergeCell ref="B46:B48"/>
    <mergeCell ref="A15:A18"/>
    <mergeCell ref="H48:Q48"/>
    <mergeCell ref="R48:AK48"/>
    <mergeCell ref="A62:A66"/>
    <mergeCell ref="A68:A71"/>
  </mergeCells>
  <conditionalFormatting sqref="C10">
    <cfRule type="expression" dxfId="14" priority="83">
      <formula>$B$1="Operation and Maintenance"</formula>
    </cfRule>
    <cfRule type="expression" dxfId="13" priority="84">
      <formula>$B$1="Construction"</formula>
    </cfRule>
  </conditionalFormatting>
  <conditionalFormatting sqref="C7:G31 A3 C48:G57">
    <cfRule type="expression" dxfId="12" priority="85">
      <formula>$B$1="Construction"</formula>
    </cfRule>
    <cfRule type="expression" dxfId="11" priority="86">
      <formula>$B$1="Operation and Maintenance"</formula>
    </cfRule>
  </conditionalFormatting>
  <conditionalFormatting sqref="H7:Q22 I23:Q23 H24:Q26 H28:Q31 I27:Q27">
    <cfRule type="expression" dxfId="10" priority="87">
      <formula>$B$1="Operation and Maintenance"</formula>
    </cfRule>
    <cfRule type="expression" dxfId="9" priority="88">
      <formula>$B$1="Planning and Design"</formula>
    </cfRule>
  </conditionalFormatting>
  <conditionalFormatting sqref="H23">
    <cfRule type="expression" dxfId="8" priority="103">
      <formula>$B$1="Planning and Design"</formula>
    </cfRule>
    <cfRule type="expression" dxfId="7" priority="104">
      <formula>$B$1="Operation and Maintenance"</formula>
    </cfRule>
  </conditionalFormatting>
  <conditionalFormatting sqref="H48:AK57">
    <cfRule type="expression" dxfId="6" priority="105">
      <formula>$B$1="Planning and Design"</formula>
    </cfRule>
  </conditionalFormatting>
  <conditionalFormatting sqref="H48:Q57">
    <cfRule type="expression" dxfId="5" priority="106">
      <formula>$B$1="Operation and Maintenance"</formula>
    </cfRule>
  </conditionalFormatting>
  <conditionalFormatting sqref="R48:AK57">
    <cfRule type="expression" dxfId="4" priority="109">
      <formula>$B$1="Construction"</formula>
    </cfRule>
  </conditionalFormatting>
  <conditionalFormatting sqref="H27">
    <cfRule type="expression" dxfId="3" priority="3">
      <formula>$B$1="Operation and Maintenance"</formula>
    </cfRule>
    <cfRule type="expression" dxfId="2" priority="4">
      <formula>$B$1="Planning and Design"</formula>
    </cfRule>
  </conditionalFormatting>
  <conditionalFormatting sqref="R7:AK31">
    <cfRule type="expression" dxfId="1" priority="1">
      <formula>$B$1="Construction"</formula>
    </cfRule>
    <cfRule type="expression" dxfId="0" priority="2">
      <formula>$B$1="Planning and Design"</formula>
    </cfRule>
  </conditionalFormatting>
  <pageMargins left="0.7" right="0.7" top="0.75" bottom="0.75" header="0.3" footer="0.3"/>
  <pageSetup paperSize="9" orientation="portrait" r:id="rId1"/>
  <headerFooter>
    <oddHeader>&amp;R&amp;"Calibri"&amp;7&amp;K000000Security level: RINA/CL/SENSITIVE&amp;1#</oddHeader>
  </headerFooter>
  <drawing r:id="rId2"/>
  <legacyDrawing r:id="rId3"/>
  <controls>
    <mc:AlternateContent xmlns:mc="http://schemas.openxmlformats.org/markup-compatibility/2006">
      <mc:Choice Requires="x14">
        <control shapeId="9220" r:id="rId4" name="Label2">
          <controlPr defaultSize="0" autoLine="0" r:id="rId5">
            <anchor moveWithCells="1">
              <from>
                <xdr:col>0</xdr:col>
                <xdr:colOff>1022350</xdr:colOff>
                <xdr:row>4</xdr:row>
                <xdr:rowOff>0</xdr:rowOff>
              </from>
              <to>
                <xdr:col>0</xdr:col>
                <xdr:colOff>1276350</xdr:colOff>
                <xdr:row>5</xdr:row>
                <xdr:rowOff>63500</xdr:rowOff>
              </to>
            </anchor>
          </controlPr>
        </control>
      </mc:Choice>
      <mc:Fallback>
        <control shapeId="9220" r:id="rId4" name="Label2"/>
      </mc:Fallback>
    </mc:AlternateContent>
    <mc:AlternateContent xmlns:mc="http://schemas.openxmlformats.org/markup-compatibility/2006">
      <mc:Choice Requires="x14">
        <control shapeId="9218" r:id="rId6" name="Label1">
          <controlPr defaultSize="0" autoLine="0" r:id="rId7">
            <anchor moveWithCells="1">
              <from>
                <xdr:col>1</xdr:col>
                <xdr:colOff>114300</xdr:colOff>
                <xdr:row>0</xdr:row>
                <xdr:rowOff>88900</xdr:rowOff>
              </from>
              <to>
                <xdr:col>1</xdr:col>
                <xdr:colOff>577850</xdr:colOff>
                <xdr:row>1</xdr:row>
                <xdr:rowOff>273050</xdr:rowOff>
              </to>
            </anchor>
          </controlPr>
        </control>
      </mc:Choice>
      <mc:Fallback>
        <control shapeId="9218" r:id="rId6" name="Label1"/>
      </mc:Fallback>
    </mc:AlternateContent>
    <mc:AlternateContent xmlns:mc="http://schemas.openxmlformats.org/markup-compatibility/2006">
      <mc:Choice Requires="x14">
        <control shapeId="9221" r:id="rId8" name="Label3">
          <controlPr defaultSize="0" autoLine="0" r:id="rId9">
            <anchor moveWithCells="1">
              <from>
                <xdr:col>0</xdr:col>
                <xdr:colOff>1524000</xdr:colOff>
                <xdr:row>39</xdr:row>
                <xdr:rowOff>0</xdr:rowOff>
              </from>
              <to>
                <xdr:col>0</xdr:col>
                <xdr:colOff>1746250</xdr:colOff>
                <xdr:row>40</xdr:row>
                <xdr:rowOff>31750</xdr:rowOff>
              </to>
            </anchor>
          </controlPr>
        </control>
      </mc:Choice>
      <mc:Fallback>
        <control shapeId="9221" r:id="rId8" name="Label3"/>
      </mc:Fallback>
    </mc:AlternateContent>
    <mc:AlternateContent xmlns:mc="http://schemas.openxmlformats.org/markup-compatibility/2006">
      <mc:Choice Requires="x14">
        <control shapeId="9222" r:id="rId10" name="Label4">
          <controlPr defaultSize="0" autoLine="0" r:id="rId11">
            <anchor moveWithCells="1">
              <from>
                <xdr:col>0</xdr:col>
                <xdr:colOff>1524000</xdr:colOff>
                <xdr:row>38</xdr:row>
                <xdr:rowOff>0</xdr:rowOff>
              </from>
              <to>
                <xdr:col>0</xdr:col>
                <xdr:colOff>1746250</xdr:colOff>
                <xdr:row>39</xdr:row>
                <xdr:rowOff>31750</xdr:rowOff>
              </to>
            </anchor>
          </controlPr>
        </control>
      </mc:Choice>
      <mc:Fallback>
        <control shapeId="9222" r:id="rId10" name="Label4"/>
      </mc:Fallback>
    </mc:AlternateContent>
    <mc:AlternateContent xmlns:mc="http://schemas.openxmlformats.org/markup-compatibility/2006">
      <mc:Choice Requires="x14">
        <control shapeId="9223" r:id="rId12" name="Label5">
          <controlPr defaultSize="0" autoLine="0" r:id="rId13">
            <anchor moveWithCells="1">
              <from>
                <xdr:col>0</xdr:col>
                <xdr:colOff>1536700</xdr:colOff>
                <xdr:row>36</xdr:row>
                <xdr:rowOff>0</xdr:rowOff>
              </from>
              <to>
                <xdr:col>0</xdr:col>
                <xdr:colOff>1758950</xdr:colOff>
                <xdr:row>37</xdr:row>
                <xdr:rowOff>31750</xdr:rowOff>
              </to>
            </anchor>
          </controlPr>
        </control>
      </mc:Choice>
      <mc:Fallback>
        <control shapeId="9223" r:id="rId12" name="Label5"/>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Database!$H$190:$H$193</xm:f>
          </x14:formula1>
          <xm:sqref>B1</xm:sqref>
        </x14:dataValidation>
        <x14:dataValidation type="list" allowBlank="1" showInputMessage="1" showErrorMessage="1" prompt="Select whether you want to exclude this indicator from the analysis" xr:uid="{00000000-0002-0000-0600-000001000000}">
          <x14:formula1>
            <xm:f>Database!$I$163:$I$164</xm:f>
          </x14:formula1>
          <xm:sqref>A7:A14 A19:A22 A24:A27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XFC234"/>
  <sheetViews>
    <sheetView topLeftCell="A33" zoomScale="80" zoomScaleNormal="80" workbookViewId="0">
      <selection activeCell="M9" sqref="M9:Q9"/>
    </sheetView>
  </sheetViews>
  <sheetFormatPr defaultColWidth="0" defaultRowHeight="0" customHeight="1" zeroHeight="1" x14ac:dyDescent="0.35"/>
  <cols>
    <col min="1" max="7" width="10.1796875" style="277" customWidth="1"/>
    <col min="8" max="8" width="7.1796875" style="112" hidden="1" customWidth="1"/>
    <col min="9" max="9" width="9.1796875" style="112" hidden="1" customWidth="1"/>
    <col min="10" max="10" width="9.1796875" style="277" customWidth="1"/>
    <col min="11" max="12" width="10.54296875" style="277" customWidth="1"/>
    <col min="13" max="13" width="58.1796875" style="277" customWidth="1"/>
    <col min="14" max="16" width="10.54296875" style="277" customWidth="1"/>
    <col min="17" max="17" width="28.1796875" style="277" customWidth="1"/>
    <col min="18" max="18" width="10.54296875" style="277" customWidth="1"/>
    <col min="19" max="26" width="9.1796875" style="277" customWidth="1"/>
    <col min="27" max="16384" width="9.1796875" style="112" hidden="1"/>
  </cols>
  <sheetData>
    <row r="1" spans="1:16383" s="277" customFormat="1" ht="3.65" customHeight="1" thickTop="1" thickBot="1" x14ac:dyDescent="0.4">
      <c r="A1" s="112"/>
      <c r="B1" s="112"/>
      <c r="C1" s="112"/>
      <c r="D1" s="112"/>
      <c r="E1" s="112"/>
      <c r="F1" s="112"/>
      <c r="G1" s="112"/>
      <c r="H1" s="112"/>
      <c r="I1" s="112"/>
      <c r="J1" s="424"/>
      <c r="K1" s="425"/>
      <c r="L1" s="425"/>
      <c r="M1" s="425"/>
      <c r="N1" s="425"/>
      <c r="O1" s="425"/>
      <c r="P1" s="425"/>
      <c r="Q1" s="425"/>
      <c r="R1" s="425"/>
      <c r="S1" s="425"/>
      <c r="T1" s="426"/>
    </row>
    <row r="2" spans="1:16383" s="276" customFormat="1" ht="116.25" customHeight="1" thickTop="1" x14ac:dyDescent="0.35">
      <c r="A2" s="277"/>
      <c r="B2" s="674"/>
      <c r="C2" s="675"/>
      <c r="D2" s="675"/>
      <c r="E2" s="675"/>
      <c r="F2" s="675"/>
      <c r="G2" s="676"/>
      <c r="H2" s="109"/>
      <c r="I2" s="109"/>
      <c r="J2" s="428"/>
      <c r="K2" s="694" t="s">
        <v>176</v>
      </c>
      <c r="L2" s="694"/>
      <c r="M2" s="694"/>
      <c r="N2" s="694"/>
      <c r="O2" s="694"/>
      <c r="P2" s="694"/>
      <c r="Q2" s="694"/>
      <c r="R2" s="694"/>
      <c r="S2" s="694"/>
      <c r="T2" s="428"/>
      <c r="U2" s="674"/>
      <c r="V2" s="675"/>
      <c r="W2" s="675"/>
      <c r="X2" s="675"/>
      <c r="Y2" s="675"/>
      <c r="Z2" s="676"/>
      <c r="AA2" s="277"/>
      <c r="AB2" s="277"/>
      <c r="AC2" s="277"/>
      <c r="AD2" s="277"/>
      <c r="AE2" s="277"/>
      <c r="AF2" s="277"/>
      <c r="AG2" s="277"/>
      <c r="AH2" s="277"/>
      <c r="AI2" s="277"/>
      <c r="AJ2" s="277"/>
      <c r="AK2" s="277"/>
      <c r="AL2" s="277"/>
      <c r="AM2" s="277"/>
      <c r="AN2" s="277"/>
      <c r="AO2" s="277"/>
      <c r="AP2" s="277"/>
      <c r="AQ2" s="277"/>
      <c r="AR2" s="277"/>
      <c r="AS2" s="277"/>
      <c r="AT2" s="277"/>
      <c r="AU2" s="277"/>
      <c r="AV2" s="277"/>
      <c r="AW2" s="277"/>
      <c r="AX2" s="277"/>
      <c r="AY2" s="277"/>
      <c r="AZ2" s="277"/>
      <c r="BA2" s="277"/>
      <c r="BB2" s="277"/>
      <c r="BC2" s="277"/>
      <c r="BD2" s="277"/>
      <c r="BE2" s="277"/>
      <c r="BF2" s="277"/>
      <c r="BG2" s="277"/>
      <c r="BH2" s="277"/>
      <c r="BI2" s="277"/>
      <c r="BJ2" s="277"/>
      <c r="BK2" s="277"/>
      <c r="BL2" s="277"/>
      <c r="BM2" s="277"/>
      <c r="BN2" s="277"/>
      <c r="BO2" s="277"/>
      <c r="BP2" s="277"/>
      <c r="BQ2" s="277"/>
      <c r="BR2" s="277"/>
      <c r="BS2" s="277"/>
      <c r="BT2" s="277"/>
      <c r="BU2" s="277"/>
      <c r="BV2" s="277"/>
      <c r="BW2" s="277"/>
      <c r="BX2" s="277"/>
      <c r="BY2" s="277"/>
      <c r="BZ2" s="277"/>
      <c r="CA2" s="277"/>
      <c r="CB2" s="277"/>
      <c r="CC2" s="277"/>
      <c r="CD2" s="277"/>
      <c r="CE2" s="277"/>
      <c r="CF2" s="277"/>
      <c r="CG2" s="277"/>
      <c r="CH2" s="277"/>
      <c r="CI2" s="277"/>
      <c r="CJ2" s="277"/>
      <c r="CK2" s="277"/>
      <c r="CL2" s="277"/>
      <c r="CM2" s="277"/>
      <c r="CN2" s="277"/>
      <c r="CO2" s="277"/>
      <c r="CP2" s="277"/>
      <c r="CQ2" s="277"/>
      <c r="CR2" s="277"/>
      <c r="CS2" s="277"/>
      <c r="CT2" s="277"/>
      <c r="CU2" s="277"/>
      <c r="CV2" s="277"/>
      <c r="CW2" s="277"/>
      <c r="CX2" s="277"/>
      <c r="CY2" s="277"/>
      <c r="CZ2" s="277"/>
      <c r="DA2" s="277"/>
      <c r="DB2" s="277"/>
      <c r="DC2" s="277"/>
      <c r="DD2" s="277"/>
      <c r="DE2" s="277"/>
      <c r="DF2" s="277"/>
      <c r="DG2" s="277"/>
      <c r="DH2" s="277"/>
      <c r="DI2" s="277"/>
      <c r="DJ2" s="277"/>
      <c r="DK2" s="277"/>
      <c r="DL2" s="277"/>
      <c r="DM2" s="277"/>
      <c r="DN2" s="277"/>
      <c r="DO2" s="277"/>
      <c r="DP2" s="277"/>
      <c r="DQ2" s="277"/>
      <c r="DR2" s="277"/>
      <c r="DS2" s="277"/>
      <c r="DT2" s="277"/>
      <c r="DU2" s="277"/>
      <c r="DV2" s="277"/>
      <c r="DW2" s="277"/>
      <c r="DX2" s="277"/>
      <c r="DY2" s="277"/>
      <c r="DZ2" s="277"/>
      <c r="EA2" s="277"/>
      <c r="EB2" s="277"/>
      <c r="EC2" s="277"/>
      <c r="ED2" s="277"/>
      <c r="EE2" s="277"/>
      <c r="EF2" s="277"/>
      <c r="EG2" s="277"/>
      <c r="EH2" s="277"/>
      <c r="EI2" s="277"/>
      <c r="EJ2" s="277"/>
      <c r="EK2" s="277"/>
      <c r="EL2" s="277"/>
      <c r="EM2" s="277"/>
      <c r="EN2" s="277"/>
      <c r="EO2" s="277"/>
      <c r="EP2" s="277"/>
      <c r="EQ2" s="277"/>
      <c r="ER2" s="277"/>
      <c r="ES2" s="277"/>
      <c r="ET2" s="277"/>
      <c r="EU2" s="277"/>
      <c r="EV2" s="277"/>
      <c r="EW2" s="277"/>
      <c r="EX2" s="277"/>
      <c r="EY2" s="277"/>
      <c r="EZ2" s="277"/>
      <c r="FA2" s="277"/>
      <c r="FB2" s="277"/>
      <c r="FC2" s="277"/>
      <c r="FD2" s="277"/>
      <c r="FE2" s="277"/>
      <c r="FF2" s="277"/>
      <c r="FG2" s="277"/>
      <c r="FH2" s="277"/>
      <c r="FI2" s="277"/>
      <c r="FJ2" s="277"/>
      <c r="FK2" s="277"/>
      <c r="FL2" s="277"/>
      <c r="FM2" s="277"/>
      <c r="FN2" s="277"/>
      <c r="FO2" s="277"/>
      <c r="FP2" s="277"/>
      <c r="FQ2" s="277"/>
      <c r="FR2" s="277"/>
      <c r="FS2" s="277"/>
      <c r="FT2" s="277"/>
      <c r="FU2" s="277"/>
      <c r="FV2" s="277"/>
      <c r="FW2" s="277"/>
      <c r="FX2" s="277"/>
      <c r="FY2" s="277"/>
      <c r="FZ2" s="277"/>
      <c r="GA2" s="277"/>
      <c r="GB2" s="277"/>
      <c r="GC2" s="277"/>
      <c r="GD2" s="277"/>
      <c r="GE2" s="277"/>
      <c r="GF2" s="277"/>
      <c r="GG2" s="277"/>
      <c r="GH2" s="277"/>
      <c r="GI2" s="277"/>
      <c r="GJ2" s="277"/>
      <c r="GK2" s="277"/>
      <c r="GL2" s="277"/>
      <c r="GM2" s="277"/>
      <c r="GN2" s="277"/>
      <c r="GO2" s="277"/>
      <c r="GP2" s="277"/>
      <c r="GQ2" s="277"/>
      <c r="GR2" s="277"/>
      <c r="GS2" s="277"/>
      <c r="GT2" s="277"/>
      <c r="GU2" s="277"/>
      <c r="GV2" s="277"/>
      <c r="GW2" s="277"/>
      <c r="GX2" s="277"/>
      <c r="GY2" s="277"/>
      <c r="GZ2" s="277"/>
      <c r="HA2" s="277"/>
      <c r="HB2" s="277"/>
      <c r="HC2" s="277"/>
      <c r="HD2" s="277"/>
      <c r="HE2" s="277"/>
      <c r="HF2" s="277"/>
      <c r="HG2" s="277"/>
      <c r="HH2" s="277"/>
      <c r="HI2" s="277"/>
      <c r="HJ2" s="277"/>
      <c r="HK2" s="277"/>
      <c r="HL2" s="277"/>
      <c r="HM2" s="277"/>
      <c r="HN2" s="277"/>
      <c r="HO2" s="277"/>
      <c r="HP2" s="277"/>
      <c r="HQ2" s="277"/>
      <c r="HR2" s="277"/>
      <c r="HS2" s="277"/>
      <c r="HT2" s="277"/>
      <c r="HU2" s="277"/>
      <c r="HV2" s="277"/>
      <c r="HW2" s="277"/>
      <c r="HX2" s="277"/>
      <c r="HY2" s="277"/>
      <c r="HZ2" s="277"/>
      <c r="IA2" s="277"/>
      <c r="IB2" s="277"/>
      <c r="IC2" s="277"/>
      <c r="ID2" s="277"/>
      <c r="IE2" s="277"/>
      <c r="IF2" s="277"/>
      <c r="IG2" s="277"/>
      <c r="IH2" s="277"/>
      <c r="II2" s="277"/>
      <c r="IJ2" s="277"/>
      <c r="IK2" s="277"/>
      <c r="IL2" s="277"/>
      <c r="IM2" s="277"/>
      <c r="IN2" s="277"/>
      <c r="IO2" s="277"/>
      <c r="IP2" s="277"/>
      <c r="IQ2" s="277"/>
      <c r="IR2" s="277"/>
      <c r="IS2" s="277"/>
      <c r="IT2" s="277"/>
      <c r="IU2" s="277"/>
      <c r="IV2" s="277"/>
      <c r="IW2" s="277"/>
      <c r="IX2" s="277"/>
      <c r="IY2" s="277"/>
      <c r="IZ2" s="277"/>
      <c r="JA2" s="277"/>
      <c r="JB2" s="277"/>
      <c r="JC2" s="277"/>
      <c r="JD2" s="277"/>
      <c r="JE2" s="277"/>
      <c r="JF2" s="277"/>
      <c r="JG2" s="277"/>
      <c r="JH2" s="277"/>
      <c r="JI2" s="277"/>
      <c r="JJ2" s="277"/>
      <c r="JK2" s="277"/>
      <c r="JL2" s="277"/>
      <c r="JM2" s="277"/>
      <c r="JN2" s="277"/>
      <c r="JO2" s="277"/>
      <c r="JP2" s="277"/>
      <c r="JQ2" s="277"/>
      <c r="JR2" s="277"/>
      <c r="JS2" s="277"/>
      <c r="JT2" s="277"/>
      <c r="JU2" s="277"/>
      <c r="JV2" s="277"/>
      <c r="JW2" s="277"/>
      <c r="JX2" s="277"/>
      <c r="JY2" s="277"/>
      <c r="JZ2" s="277"/>
      <c r="KA2" s="277"/>
      <c r="KB2" s="277"/>
      <c r="KC2" s="277"/>
      <c r="KD2" s="277"/>
      <c r="KE2" s="277"/>
      <c r="KF2" s="277"/>
      <c r="KG2" s="277"/>
      <c r="KH2" s="277"/>
      <c r="KI2" s="277"/>
      <c r="KJ2" s="277"/>
      <c r="KK2" s="277"/>
      <c r="KL2" s="277"/>
      <c r="KM2" s="277"/>
      <c r="KN2" s="277"/>
      <c r="KO2" s="277"/>
      <c r="KP2" s="277"/>
      <c r="KQ2" s="277"/>
      <c r="KR2" s="277"/>
      <c r="KS2" s="277"/>
      <c r="KT2" s="277"/>
      <c r="KU2" s="277"/>
      <c r="KV2" s="277"/>
      <c r="KW2" s="277"/>
      <c r="KX2" s="277"/>
      <c r="KY2" s="277"/>
      <c r="KZ2" s="277"/>
      <c r="LA2" s="277"/>
      <c r="LB2" s="277"/>
      <c r="LC2" s="277"/>
      <c r="LD2" s="277"/>
      <c r="LE2" s="277"/>
      <c r="LF2" s="277"/>
      <c r="LG2" s="277"/>
      <c r="LH2" s="277"/>
      <c r="LI2" s="277"/>
      <c r="LJ2" s="277"/>
      <c r="LK2" s="277"/>
      <c r="LL2" s="277"/>
      <c r="LM2" s="277"/>
      <c r="LN2" s="277"/>
      <c r="LO2" s="277"/>
      <c r="LP2" s="277"/>
      <c r="LQ2" s="277"/>
      <c r="LR2" s="277"/>
      <c r="LS2" s="277"/>
      <c r="LT2" s="277"/>
      <c r="LU2" s="277"/>
      <c r="LV2" s="277"/>
      <c r="LW2" s="277"/>
      <c r="LX2" s="277"/>
      <c r="LY2" s="277"/>
      <c r="LZ2" s="277"/>
      <c r="MA2" s="277"/>
      <c r="MB2" s="277"/>
      <c r="MC2" s="277"/>
      <c r="MD2" s="277"/>
      <c r="ME2" s="277"/>
      <c r="MF2" s="277"/>
      <c r="MG2" s="277"/>
      <c r="MH2" s="277"/>
      <c r="MI2" s="277"/>
      <c r="MJ2" s="277"/>
      <c r="MK2" s="277"/>
      <c r="ML2" s="277"/>
      <c r="MM2" s="277"/>
      <c r="MN2" s="277"/>
      <c r="MO2" s="277"/>
      <c r="MP2" s="277"/>
      <c r="MQ2" s="277"/>
      <c r="MR2" s="277"/>
      <c r="MS2" s="277"/>
      <c r="MT2" s="277"/>
      <c r="MU2" s="277"/>
      <c r="MV2" s="277"/>
      <c r="MW2" s="277"/>
      <c r="MX2" s="277"/>
      <c r="MY2" s="277"/>
      <c r="MZ2" s="277"/>
      <c r="NA2" s="277"/>
      <c r="NB2" s="277"/>
      <c r="NC2" s="277"/>
      <c r="ND2" s="277"/>
      <c r="NE2" s="277"/>
      <c r="NF2" s="277"/>
      <c r="NG2" s="277"/>
      <c r="NH2" s="277"/>
      <c r="NI2" s="277"/>
      <c r="NJ2" s="277"/>
      <c r="NK2" s="277"/>
      <c r="NL2" s="277"/>
      <c r="NM2" s="277"/>
      <c r="NN2" s="277"/>
      <c r="NO2" s="277"/>
      <c r="NP2" s="277"/>
      <c r="NQ2" s="277"/>
      <c r="NR2" s="277"/>
      <c r="NS2" s="277"/>
      <c r="NT2" s="277"/>
      <c r="NU2" s="277"/>
      <c r="NV2" s="277"/>
      <c r="NW2" s="277"/>
      <c r="NX2" s="277"/>
      <c r="NY2" s="277"/>
      <c r="NZ2" s="277"/>
      <c r="OA2" s="277"/>
      <c r="OB2" s="277"/>
      <c r="OC2" s="277"/>
      <c r="OD2" s="277"/>
      <c r="OE2" s="277"/>
      <c r="OF2" s="277"/>
      <c r="OG2" s="277"/>
      <c r="OH2" s="277"/>
      <c r="OI2" s="277"/>
      <c r="OJ2" s="277"/>
      <c r="OK2" s="277"/>
      <c r="OL2" s="277"/>
      <c r="OM2" s="277"/>
      <c r="ON2" s="277"/>
      <c r="OO2" s="277"/>
      <c r="OP2" s="277"/>
      <c r="OQ2" s="277"/>
      <c r="OR2" s="277"/>
      <c r="OS2" s="277"/>
      <c r="OT2" s="277"/>
      <c r="OU2" s="277"/>
      <c r="OV2" s="277"/>
      <c r="OW2" s="277"/>
      <c r="OX2" s="277"/>
      <c r="OY2" s="277"/>
      <c r="OZ2" s="277"/>
      <c r="PA2" s="277"/>
      <c r="PB2" s="277"/>
      <c r="PC2" s="277"/>
      <c r="PD2" s="277"/>
      <c r="PE2" s="277"/>
      <c r="PF2" s="277"/>
      <c r="PG2" s="277"/>
      <c r="PH2" s="277"/>
      <c r="PI2" s="277"/>
      <c r="PJ2" s="277"/>
      <c r="PK2" s="277"/>
      <c r="PL2" s="277"/>
      <c r="PM2" s="277"/>
      <c r="PN2" s="277"/>
      <c r="PO2" s="277"/>
      <c r="PP2" s="277"/>
      <c r="PQ2" s="277"/>
      <c r="PR2" s="277"/>
      <c r="PS2" s="277"/>
      <c r="PT2" s="277"/>
      <c r="PU2" s="277"/>
      <c r="PV2" s="277"/>
      <c r="PW2" s="277"/>
      <c r="PX2" s="277"/>
      <c r="PY2" s="277"/>
      <c r="PZ2" s="277"/>
      <c r="QA2" s="277"/>
      <c r="QB2" s="277"/>
      <c r="QC2" s="277"/>
      <c r="QD2" s="277"/>
      <c r="QE2" s="277"/>
      <c r="QF2" s="277"/>
      <c r="QG2" s="277"/>
      <c r="QH2" s="277"/>
      <c r="QI2" s="277"/>
      <c r="QJ2" s="277"/>
      <c r="QK2" s="277"/>
      <c r="QL2" s="277"/>
      <c r="QM2" s="277"/>
      <c r="QN2" s="277"/>
      <c r="QO2" s="277"/>
      <c r="QP2" s="277"/>
      <c r="QQ2" s="277"/>
      <c r="QR2" s="277"/>
      <c r="QS2" s="277"/>
      <c r="QT2" s="277"/>
      <c r="QU2" s="277"/>
      <c r="QV2" s="277"/>
      <c r="QW2" s="277"/>
      <c r="QX2" s="277"/>
      <c r="QY2" s="277"/>
      <c r="QZ2" s="277"/>
      <c r="RA2" s="277"/>
      <c r="RB2" s="277"/>
      <c r="RC2" s="277"/>
      <c r="RD2" s="277"/>
      <c r="RE2" s="277"/>
      <c r="RF2" s="277"/>
      <c r="RG2" s="277"/>
      <c r="RH2" s="277"/>
      <c r="RI2" s="277"/>
      <c r="RJ2" s="277"/>
      <c r="RK2" s="277"/>
      <c r="RL2" s="277"/>
      <c r="RM2" s="277"/>
      <c r="RN2" s="277"/>
      <c r="RO2" s="277"/>
      <c r="RP2" s="277"/>
      <c r="RQ2" s="277"/>
      <c r="RR2" s="277"/>
      <c r="RS2" s="277"/>
      <c r="RT2" s="277"/>
      <c r="RU2" s="277"/>
      <c r="RV2" s="277"/>
      <c r="RW2" s="277"/>
      <c r="RX2" s="277"/>
      <c r="RY2" s="277"/>
      <c r="RZ2" s="277"/>
      <c r="SA2" s="277"/>
      <c r="SB2" s="277"/>
      <c r="SC2" s="277"/>
      <c r="SD2" s="277"/>
      <c r="SE2" s="277"/>
      <c r="SF2" s="277"/>
      <c r="SG2" s="277"/>
      <c r="SH2" s="277"/>
      <c r="SI2" s="277"/>
      <c r="SJ2" s="277"/>
      <c r="SK2" s="277"/>
      <c r="SL2" s="277"/>
      <c r="SM2" s="277"/>
      <c r="SN2" s="277"/>
      <c r="SO2" s="277"/>
      <c r="SP2" s="277"/>
      <c r="SQ2" s="277"/>
      <c r="SR2" s="277"/>
      <c r="SS2" s="277"/>
      <c r="ST2" s="277"/>
      <c r="SU2" s="277"/>
      <c r="SV2" s="277"/>
      <c r="SW2" s="277"/>
      <c r="SX2" s="277"/>
      <c r="SY2" s="277"/>
      <c r="SZ2" s="277"/>
      <c r="TA2" s="277"/>
      <c r="TB2" s="277"/>
      <c r="TC2" s="277"/>
      <c r="TD2" s="277"/>
      <c r="TE2" s="277"/>
      <c r="TF2" s="277"/>
      <c r="TG2" s="277"/>
      <c r="TH2" s="277"/>
      <c r="TI2" s="277"/>
      <c r="TJ2" s="277"/>
      <c r="TK2" s="277"/>
      <c r="TL2" s="277"/>
      <c r="TM2" s="277"/>
      <c r="TN2" s="277"/>
      <c r="TO2" s="277"/>
      <c r="TP2" s="277"/>
      <c r="TQ2" s="277"/>
      <c r="TR2" s="277"/>
      <c r="TS2" s="277"/>
      <c r="TT2" s="277"/>
      <c r="TU2" s="277"/>
      <c r="TV2" s="277"/>
      <c r="TW2" s="277"/>
      <c r="TX2" s="277"/>
      <c r="TY2" s="277"/>
      <c r="TZ2" s="277"/>
      <c r="UA2" s="277"/>
      <c r="UB2" s="277"/>
      <c r="UC2" s="277"/>
      <c r="UD2" s="277"/>
      <c r="UE2" s="277"/>
      <c r="UF2" s="277"/>
      <c r="UG2" s="277"/>
      <c r="UH2" s="277"/>
      <c r="UI2" s="277"/>
      <c r="UJ2" s="277"/>
      <c r="UK2" s="277"/>
      <c r="UL2" s="277"/>
      <c r="UM2" s="277"/>
      <c r="UN2" s="277"/>
      <c r="UO2" s="277"/>
      <c r="UP2" s="277"/>
      <c r="UQ2" s="277"/>
      <c r="UR2" s="277"/>
      <c r="US2" s="277"/>
      <c r="UT2" s="277"/>
      <c r="UU2" s="277"/>
      <c r="UV2" s="277"/>
      <c r="UW2" s="277"/>
      <c r="UX2" s="277"/>
      <c r="UY2" s="277"/>
      <c r="UZ2" s="277"/>
      <c r="VA2" s="277"/>
      <c r="VB2" s="277"/>
      <c r="VC2" s="277"/>
      <c r="VD2" s="277"/>
      <c r="VE2" s="277"/>
      <c r="VF2" s="277"/>
      <c r="VG2" s="277"/>
      <c r="VH2" s="277"/>
      <c r="VI2" s="277"/>
      <c r="VJ2" s="277"/>
      <c r="VK2" s="277"/>
      <c r="VL2" s="277"/>
      <c r="VM2" s="277"/>
      <c r="VN2" s="277"/>
      <c r="VO2" s="277"/>
      <c r="VP2" s="277"/>
      <c r="VQ2" s="277"/>
      <c r="VR2" s="277"/>
      <c r="VS2" s="277"/>
      <c r="VT2" s="277"/>
      <c r="VU2" s="277"/>
      <c r="VV2" s="277"/>
      <c r="VW2" s="277"/>
      <c r="VX2" s="277"/>
      <c r="VY2" s="277"/>
      <c r="VZ2" s="277"/>
      <c r="WA2" s="277"/>
      <c r="WB2" s="277"/>
      <c r="WC2" s="277"/>
      <c r="WD2" s="277"/>
      <c r="WE2" s="277"/>
      <c r="WF2" s="277"/>
      <c r="WG2" s="277"/>
      <c r="WH2" s="277"/>
      <c r="WI2" s="277"/>
      <c r="WJ2" s="277"/>
      <c r="WK2" s="277"/>
      <c r="WL2" s="277"/>
      <c r="WM2" s="277"/>
      <c r="WN2" s="277"/>
      <c r="WO2" s="277"/>
      <c r="WP2" s="277"/>
      <c r="WQ2" s="277"/>
      <c r="WR2" s="277"/>
      <c r="WS2" s="277"/>
      <c r="WT2" s="277"/>
      <c r="WU2" s="277"/>
      <c r="WV2" s="277"/>
      <c r="WW2" s="277"/>
      <c r="WX2" s="277"/>
      <c r="WY2" s="277"/>
      <c r="WZ2" s="277"/>
      <c r="XA2" s="277"/>
      <c r="XB2" s="277"/>
      <c r="XC2" s="277"/>
      <c r="XD2" s="277"/>
      <c r="XE2" s="277"/>
      <c r="XF2" s="277"/>
      <c r="XG2" s="277"/>
      <c r="XH2" s="277"/>
      <c r="XI2" s="277"/>
      <c r="XJ2" s="277"/>
      <c r="XK2" s="277"/>
      <c r="XL2" s="277"/>
      <c r="XM2" s="277"/>
      <c r="XN2" s="277"/>
      <c r="XO2" s="277"/>
      <c r="XP2" s="277"/>
      <c r="XQ2" s="277"/>
      <c r="XR2" s="277"/>
      <c r="XS2" s="277"/>
      <c r="XT2" s="277"/>
      <c r="XU2" s="277"/>
      <c r="XV2" s="277"/>
      <c r="XW2" s="277"/>
      <c r="XX2" s="277"/>
      <c r="XY2" s="277"/>
      <c r="XZ2" s="277"/>
      <c r="YA2" s="277"/>
      <c r="YB2" s="277"/>
      <c r="YC2" s="277"/>
      <c r="YD2" s="277"/>
      <c r="YE2" s="277"/>
      <c r="YF2" s="277"/>
      <c r="YG2" s="277"/>
      <c r="YH2" s="277"/>
      <c r="YI2" s="277"/>
      <c r="YJ2" s="277"/>
      <c r="YK2" s="277"/>
      <c r="YL2" s="277"/>
      <c r="YM2" s="277"/>
      <c r="YN2" s="277"/>
      <c r="YO2" s="277"/>
      <c r="YP2" s="277"/>
      <c r="YQ2" s="277"/>
      <c r="YR2" s="277"/>
      <c r="YS2" s="277"/>
      <c r="YT2" s="277"/>
      <c r="YU2" s="277"/>
      <c r="YV2" s="277"/>
      <c r="YW2" s="277"/>
      <c r="YX2" s="277"/>
      <c r="YY2" s="277"/>
      <c r="YZ2" s="277"/>
      <c r="ZA2" s="277"/>
      <c r="ZB2" s="277"/>
      <c r="ZC2" s="277"/>
      <c r="ZD2" s="277"/>
      <c r="ZE2" s="277"/>
      <c r="ZF2" s="277"/>
      <c r="ZG2" s="277"/>
      <c r="ZH2" s="277"/>
      <c r="ZI2" s="277"/>
      <c r="ZJ2" s="277"/>
      <c r="ZK2" s="277"/>
      <c r="ZL2" s="277"/>
      <c r="ZM2" s="277"/>
      <c r="ZN2" s="277"/>
      <c r="ZO2" s="277"/>
      <c r="ZP2" s="277"/>
      <c r="ZQ2" s="277"/>
      <c r="ZR2" s="277"/>
      <c r="ZS2" s="277"/>
      <c r="ZT2" s="277"/>
      <c r="ZU2" s="277"/>
      <c r="ZV2" s="277"/>
      <c r="ZW2" s="277"/>
      <c r="ZX2" s="277"/>
      <c r="ZY2" s="277"/>
      <c r="ZZ2" s="277"/>
      <c r="AAA2" s="277"/>
      <c r="AAB2" s="277"/>
      <c r="AAC2" s="277"/>
      <c r="AAD2" s="277"/>
      <c r="AAE2" s="277"/>
      <c r="AAF2" s="277"/>
      <c r="AAG2" s="277"/>
      <c r="AAH2" s="277"/>
      <c r="AAI2" s="277"/>
      <c r="AAJ2" s="277"/>
      <c r="AAK2" s="277"/>
      <c r="AAL2" s="277"/>
      <c r="AAM2" s="277"/>
      <c r="AAN2" s="277"/>
      <c r="AAO2" s="277"/>
      <c r="AAP2" s="277"/>
      <c r="AAQ2" s="277"/>
      <c r="AAR2" s="277"/>
      <c r="AAS2" s="277"/>
      <c r="AAT2" s="277"/>
      <c r="AAU2" s="277"/>
      <c r="AAV2" s="277"/>
      <c r="AAW2" s="277"/>
      <c r="AAX2" s="277"/>
      <c r="AAY2" s="277"/>
      <c r="AAZ2" s="277"/>
      <c r="ABA2" s="277"/>
      <c r="ABB2" s="277"/>
      <c r="ABC2" s="277"/>
      <c r="ABD2" s="277"/>
      <c r="ABE2" s="277"/>
      <c r="ABF2" s="277"/>
      <c r="ABG2" s="277"/>
      <c r="ABH2" s="277"/>
      <c r="ABI2" s="277"/>
      <c r="ABJ2" s="277"/>
      <c r="ABK2" s="277"/>
      <c r="ABL2" s="277"/>
      <c r="ABM2" s="277"/>
      <c r="ABN2" s="277"/>
      <c r="ABO2" s="277"/>
      <c r="ABP2" s="277"/>
      <c r="ABQ2" s="277"/>
      <c r="ABR2" s="277"/>
      <c r="ABS2" s="277"/>
      <c r="ABT2" s="277"/>
      <c r="ABU2" s="277"/>
      <c r="ABV2" s="277"/>
      <c r="ABW2" s="277"/>
      <c r="ABX2" s="277"/>
      <c r="ABY2" s="277"/>
      <c r="ABZ2" s="277"/>
      <c r="ACA2" s="277"/>
      <c r="ACB2" s="277"/>
      <c r="ACC2" s="277"/>
      <c r="ACD2" s="277"/>
      <c r="ACE2" s="277"/>
      <c r="ACF2" s="277"/>
      <c r="ACG2" s="277"/>
      <c r="ACH2" s="277"/>
      <c r="ACI2" s="277"/>
      <c r="ACJ2" s="277"/>
      <c r="ACK2" s="277"/>
      <c r="ACL2" s="277"/>
      <c r="ACM2" s="277"/>
      <c r="ACN2" s="277"/>
      <c r="ACO2" s="277"/>
      <c r="ACP2" s="277"/>
      <c r="ACQ2" s="277"/>
      <c r="ACR2" s="277"/>
      <c r="ACS2" s="277"/>
      <c r="ACT2" s="277"/>
      <c r="ACU2" s="277"/>
      <c r="ACV2" s="277"/>
      <c r="ACW2" s="277"/>
      <c r="ACX2" s="277"/>
      <c r="ACY2" s="277"/>
      <c r="ACZ2" s="277"/>
      <c r="ADA2" s="277"/>
      <c r="ADB2" s="277"/>
      <c r="ADC2" s="277"/>
      <c r="ADD2" s="277"/>
      <c r="ADE2" s="277"/>
      <c r="ADF2" s="277"/>
      <c r="ADG2" s="277"/>
      <c r="ADH2" s="277"/>
      <c r="ADI2" s="277"/>
      <c r="ADJ2" s="277"/>
      <c r="ADK2" s="277"/>
      <c r="ADL2" s="277"/>
      <c r="ADM2" s="277"/>
      <c r="ADN2" s="277"/>
      <c r="ADO2" s="277"/>
      <c r="ADP2" s="277"/>
      <c r="ADQ2" s="277"/>
      <c r="ADR2" s="277"/>
      <c r="ADS2" s="277"/>
      <c r="ADT2" s="277"/>
      <c r="ADU2" s="277"/>
      <c r="ADV2" s="277"/>
      <c r="ADW2" s="277"/>
      <c r="ADX2" s="277"/>
      <c r="ADY2" s="277"/>
      <c r="ADZ2" s="277"/>
      <c r="AEA2" s="277"/>
      <c r="AEB2" s="277"/>
      <c r="AEC2" s="277"/>
      <c r="AED2" s="277"/>
      <c r="AEE2" s="277"/>
      <c r="AEF2" s="277"/>
      <c r="AEG2" s="277"/>
      <c r="AEH2" s="277"/>
      <c r="AEI2" s="277"/>
      <c r="AEJ2" s="277"/>
      <c r="AEK2" s="277"/>
      <c r="AEL2" s="277"/>
      <c r="AEM2" s="277"/>
      <c r="AEN2" s="277"/>
      <c r="AEO2" s="277"/>
      <c r="AEP2" s="277"/>
      <c r="AEQ2" s="277"/>
      <c r="AER2" s="277"/>
      <c r="AES2" s="277"/>
      <c r="AET2" s="277"/>
      <c r="AEU2" s="277"/>
      <c r="AEV2" s="277"/>
      <c r="AEW2" s="277"/>
      <c r="AEX2" s="277"/>
      <c r="AEY2" s="277"/>
      <c r="AEZ2" s="277"/>
      <c r="AFA2" s="277"/>
      <c r="AFB2" s="277"/>
      <c r="AFC2" s="277"/>
      <c r="AFD2" s="277"/>
      <c r="AFE2" s="277"/>
      <c r="AFF2" s="277"/>
      <c r="AFG2" s="277"/>
      <c r="AFH2" s="277"/>
      <c r="AFI2" s="277"/>
      <c r="AFJ2" s="277"/>
      <c r="AFK2" s="277"/>
      <c r="AFL2" s="277"/>
      <c r="AFM2" s="277"/>
      <c r="AFN2" s="277"/>
      <c r="AFO2" s="277"/>
      <c r="AFP2" s="277"/>
      <c r="AFQ2" s="277"/>
      <c r="AFR2" s="277"/>
      <c r="AFS2" s="277"/>
      <c r="AFT2" s="277"/>
      <c r="AFU2" s="277"/>
      <c r="AFV2" s="277"/>
      <c r="AFW2" s="277"/>
      <c r="AFX2" s="277"/>
      <c r="AFY2" s="277"/>
      <c r="AFZ2" s="277"/>
      <c r="AGA2" s="277"/>
      <c r="AGB2" s="277"/>
      <c r="AGC2" s="277"/>
      <c r="AGD2" s="277"/>
      <c r="AGE2" s="277"/>
      <c r="AGF2" s="277"/>
      <c r="AGG2" s="277"/>
      <c r="AGH2" s="277"/>
      <c r="AGI2" s="277"/>
      <c r="AGJ2" s="277"/>
      <c r="AGK2" s="277"/>
      <c r="AGL2" s="277"/>
      <c r="AGM2" s="277"/>
      <c r="AGN2" s="277"/>
      <c r="AGO2" s="277"/>
      <c r="AGP2" s="277"/>
      <c r="AGQ2" s="277"/>
      <c r="AGR2" s="277"/>
      <c r="AGS2" s="277"/>
      <c r="AGT2" s="277"/>
      <c r="AGU2" s="277"/>
      <c r="AGV2" s="277"/>
      <c r="AGW2" s="277"/>
      <c r="AGX2" s="277"/>
      <c r="AGY2" s="277"/>
      <c r="AGZ2" s="277"/>
      <c r="AHA2" s="277"/>
      <c r="AHB2" s="277"/>
      <c r="AHC2" s="277"/>
      <c r="AHD2" s="277"/>
      <c r="AHE2" s="277"/>
      <c r="AHF2" s="277"/>
      <c r="AHG2" s="277"/>
      <c r="AHH2" s="277"/>
      <c r="AHI2" s="277"/>
      <c r="AHJ2" s="277"/>
      <c r="AHK2" s="277"/>
      <c r="AHL2" s="277"/>
      <c r="AHM2" s="277"/>
      <c r="AHN2" s="277"/>
      <c r="AHO2" s="277"/>
      <c r="AHP2" s="277"/>
      <c r="AHQ2" s="277"/>
      <c r="AHR2" s="277"/>
      <c r="AHS2" s="277"/>
      <c r="AHT2" s="277"/>
      <c r="AHU2" s="277"/>
      <c r="AHV2" s="277"/>
      <c r="AHW2" s="277"/>
      <c r="AHX2" s="277"/>
      <c r="AHY2" s="277"/>
      <c r="AHZ2" s="277"/>
      <c r="AIA2" s="277"/>
      <c r="AIB2" s="277"/>
      <c r="AIC2" s="277"/>
      <c r="AID2" s="277"/>
      <c r="AIE2" s="277"/>
      <c r="AIF2" s="277"/>
      <c r="AIG2" s="277"/>
      <c r="AIH2" s="277"/>
      <c r="AII2" s="277"/>
      <c r="AIJ2" s="277"/>
      <c r="AIK2" s="277"/>
      <c r="AIL2" s="277"/>
      <c r="AIM2" s="277"/>
      <c r="AIN2" s="277"/>
      <c r="AIO2" s="277"/>
      <c r="AIP2" s="277"/>
      <c r="AIQ2" s="277"/>
      <c r="AIR2" s="277"/>
      <c r="AIS2" s="277"/>
      <c r="AIT2" s="277"/>
      <c r="AIU2" s="277"/>
      <c r="AIV2" s="277"/>
      <c r="AIW2" s="277"/>
      <c r="AIX2" s="277"/>
      <c r="AIY2" s="277"/>
      <c r="AIZ2" s="277"/>
      <c r="AJA2" s="277"/>
      <c r="AJB2" s="277"/>
      <c r="AJC2" s="277"/>
      <c r="AJD2" s="277"/>
      <c r="AJE2" s="277"/>
      <c r="AJF2" s="277"/>
      <c r="AJG2" s="277"/>
      <c r="AJH2" s="277"/>
      <c r="AJI2" s="277"/>
      <c r="AJJ2" s="277"/>
      <c r="AJK2" s="277"/>
      <c r="AJL2" s="277"/>
      <c r="AJM2" s="277"/>
      <c r="AJN2" s="277"/>
      <c r="AJO2" s="277"/>
      <c r="AJP2" s="277"/>
      <c r="AJQ2" s="277"/>
      <c r="AJR2" s="277"/>
      <c r="AJS2" s="277"/>
      <c r="AJT2" s="277"/>
      <c r="AJU2" s="277"/>
      <c r="AJV2" s="277"/>
      <c r="AJW2" s="277"/>
      <c r="AJX2" s="277"/>
      <c r="AJY2" s="277"/>
      <c r="AJZ2" s="277"/>
      <c r="AKA2" s="277"/>
      <c r="AKB2" s="277"/>
      <c r="AKC2" s="277"/>
      <c r="AKD2" s="277"/>
      <c r="AKE2" s="277"/>
      <c r="AKF2" s="277"/>
      <c r="AKG2" s="277"/>
      <c r="AKH2" s="277"/>
      <c r="AKI2" s="277"/>
      <c r="AKJ2" s="277"/>
      <c r="AKK2" s="277"/>
      <c r="AKL2" s="277"/>
      <c r="AKM2" s="277"/>
      <c r="AKN2" s="277"/>
      <c r="AKO2" s="277"/>
      <c r="AKP2" s="277"/>
      <c r="AKQ2" s="277"/>
      <c r="AKR2" s="277"/>
      <c r="AKS2" s="277"/>
      <c r="AKT2" s="277"/>
      <c r="AKU2" s="277"/>
      <c r="AKV2" s="277"/>
      <c r="AKW2" s="277"/>
      <c r="AKX2" s="277"/>
      <c r="AKY2" s="277"/>
      <c r="AKZ2" s="277"/>
      <c r="ALA2" s="277"/>
      <c r="ALB2" s="277"/>
      <c r="ALC2" s="277"/>
      <c r="ALD2" s="277"/>
      <c r="ALE2" s="277"/>
      <c r="ALF2" s="277"/>
      <c r="ALG2" s="277"/>
      <c r="ALH2" s="277"/>
      <c r="ALI2" s="277"/>
      <c r="ALJ2" s="277"/>
      <c r="ALK2" s="277"/>
      <c r="ALL2" s="277"/>
      <c r="ALM2" s="277"/>
      <c r="ALN2" s="277"/>
      <c r="ALO2" s="277"/>
      <c r="ALP2" s="277"/>
      <c r="ALQ2" s="277"/>
      <c r="ALR2" s="277"/>
      <c r="ALS2" s="277"/>
      <c r="ALT2" s="277"/>
      <c r="ALU2" s="277"/>
      <c r="ALV2" s="277"/>
      <c r="ALW2" s="277"/>
      <c r="ALX2" s="277"/>
      <c r="ALY2" s="277"/>
      <c r="ALZ2" s="277"/>
      <c r="AMA2" s="277"/>
      <c r="AMB2" s="277"/>
      <c r="AMC2" s="277"/>
      <c r="AMD2" s="277"/>
      <c r="AME2" s="277"/>
      <c r="AMF2" s="277"/>
      <c r="AMG2" s="277"/>
      <c r="AMH2" s="277"/>
      <c r="AMI2" s="277"/>
      <c r="AMJ2" s="277"/>
      <c r="AMK2" s="277"/>
      <c r="AML2" s="277"/>
      <c r="AMM2" s="277"/>
      <c r="AMN2" s="277"/>
      <c r="AMO2" s="277"/>
      <c r="AMP2" s="277"/>
      <c r="AMQ2" s="277"/>
      <c r="AMR2" s="277"/>
      <c r="AMS2" s="277"/>
      <c r="AMT2" s="277"/>
      <c r="AMU2" s="277"/>
      <c r="AMV2" s="277"/>
      <c r="AMW2" s="277"/>
      <c r="AMX2" s="277"/>
      <c r="AMY2" s="277"/>
      <c r="AMZ2" s="277"/>
      <c r="ANA2" s="277"/>
      <c r="ANB2" s="277"/>
      <c r="ANC2" s="277"/>
      <c r="AND2" s="277"/>
      <c r="ANE2" s="277"/>
      <c r="ANF2" s="277"/>
      <c r="ANG2" s="277"/>
      <c r="ANH2" s="277"/>
      <c r="ANI2" s="277"/>
      <c r="ANJ2" s="277"/>
      <c r="ANK2" s="277"/>
      <c r="ANL2" s="277"/>
      <c r="ANM2" s="277"/>
      <c r="ANN2" s="277"/>
      <c r="ANO2" s="277"/>
      <c r="ANP2" s="277"/>
      <c r="ANQ2" s="277"/>
      <c r="ANR2" s="277"/>
      <c r="ANS2" s="277"/>
      <c r="ANT2" s="277"/>
      <c r="ANU2" s="277"/>
      <c r="ANV2" s="277"/>
      <c r="ANW2" s="277"/>
      <c r="ANX2" s="277"/>
      <c r="ANY2" s="277"/>
      <c r="ANZ2" s="277"/>
      <c r="AOA2" s="277"/>
      <c r="AOB2" s="277"/>
      <c r="AOC2" s="277"/>
      <c r="AOD2" s="277"/>
      <c r="AOE2" s="277"/>
      <c r="AOF2" s="277"/>
      <c r="AOG2" s="277"/>
      <c r="AOH2" s="277"/>
      <c r="AOI2" s="277"/>
      <c r="AOJ2" s="277"/>
      <c r="AOK2" s="277"/>
      <c r="AOL2" s="277"/>
      <c r="AOM2" s="277"/>
      <c r="AON2" s="277"/>
      <c r="AOO2" s="277"/>
      <c r="AOP2" s="277"/>
      <c r="AOQ2" s="277"/>
      <c r="AOR2" s="277"/>
      <c r="AOS2" s="277"/>
      <c r="AOT2" s="277"/>
      <c r="AOU2" s="277"/>
      <c r="AOV2" s="277"/>
      <c r="AOW2" s="277"/>
      <c r="AOX2" s="277"/>
      <c r="AOY2" s="277"/>
      <c r="AOZ2" s="277"/>
      <c r="APA2" s="277"/>
      <c r="APB2" s="277"/>
      <c r="APC2" s="277"/>
      <c r="APD2" s="277"/>
      <c r="APE2" s="277"/>
      <c r="APF2" s="277"/>
      <c r="APG2" s="277"/>
      <c r="APH2" s="277"/>
      <c r="API2" s="277"/>
      <c r="APJ2" s="277"/>
      <c r="APK2" s="277"/>
      <c r="APL2" s="277"/>
      <c r="APM2" s="277"/>
      <c r="APN2" s="277"/>
      <c r="APO2" s="277"/>
      <c r="APP2" s="277"/>
      <c r="APQ2" s="277"/>
      <c r="APR2" s="277"/>
      <c r="APS2" s="277"/>
      <c r="APT2" s="277"/>
      <c r="APU2" s="277"/>
      <c r="APV2" s="277"/>
      <c r="APW2" s="277"/>
      <c r="APX2" s="277"/>
      <c r="APY2" s="277"/>
      <c r="APZ2" s="277"/>
      <c r="AQA2" s="277"/>
      <c r="AQB2" s="277"/>
      <c r="AQC2" s="277"/>
      <c r="AQD2" s="277"/>
      <c r="AQE2" s="277"/>
      <c r="AQF2" s="277"/>
      <c r="AQG2" s="277"/>
      <c r="AQH2" s="277"/>
      <c r="AQI2" s="277"/>
      <c r="AQJ2" s="277"/>
      <c r="AQK2" s="277"/>
      <c r="AQL2" s="277"/>
      <c r="AQM2" s="277"/>
      <c r="AQN2" s="277"/>
      <c r="AQO2" s="277"/>
      <c r="AQP2" s="277"/>
      <c r="AQQ2" s="277"/>
      <c r="AQR2" s="277"/>
      <c r="AQS2" s="277"/>
      <c r="AQT2" s="277"/>
      <c r="AQU2" s="277"/>
      <c r="AQV2" s="277"/>
      <c r="AQW2" s="277"/>
      <c r="AQX2" s="277"/>
      <c r="AQY2" s="277"/>
      <c r="AQZ2" s="277"/>
      <c r="ARA2" s="277"/>
      <c r="ARB2" s="277"/>
      <c r="ARC2" s="277"/>
      <c r="ARD2" s="277"/>
      <c r="ARE2" s="277"/>
      <c r="ARF2" s="277"/>
      <c r="ARG2" s="277"/>
      <c r="ARH2" s="277"/>
      <c r="ARI2" s="277"/>
      <c r="ARJ2" s="277"/>
      <c r="ARK2" s="277"/>
      <c r="ARL2" s="277"/>
      <c r="ARM2" s="277"/>
      <c r="ARN2" s="277"/>
      <c r="ARO2" s="277"/>
      <c r="ARP2" s="277"/>
      <c r="ARQ2" s="277"/>
      <c r="ARR2" s="277"/>
      <c r="ARS2" s="277"/>
      <c r="ART2" s="277"/>
      <c r="ARU2" s="277"/>
      <c r="ARV2" s="277"/>
      <c r="ARW2" s="277"/>
      <c r="ARX2" s="277"/>
      <c r="ARY2" s="277"/>
      <c r="ARZ2" s="277"/>
      <c r="ASA2" s="277"/>
      <c r="ASB2" s="277"/>
      <c r="ASC2" s="277"/>
      <c r="ASD2" s="277"/>
      <c r="ASE2" s="277"/>
      <c r="ASF2" s="277"/>
      <c r="ASG2" s="277"/>
      <c r="ASH2" s="277"/>
      <c r="ASI2" s="277"/>
      <c r="ASJ2" s="277"/>
      <c r="ASK2" s="277"/>
      <c r="ASL2" s="277"/>
      <c r="ASM2" s="277"/>
      <c r="ASN2" s="277"/>
      <c r="ASO2" s="277"/>
      <c r="ASP2" s="277"/>
      <c r="ASQ2" s="277"/>
      <c r="ASR2" s="277"/>
      <c r="ASS2" s="277"/>
      <c r="AST2" s="277"/>
      <c r="ASU2" s="277"/>
      <c r="ASV2" s="277"/>
      <c r="ASW2" s="277"/>
      <c r="ASX2" s="277"/>
      <c r="ASY2" s="277"/>
      <c r="ASZ2" s="277"/>
      <c r="ATA2" s="277"/>
      <c r="ATB2" s="277"/>
      <c r="ATC2" s="277"/>
      <c r="ATD2" s="277"/>
      <c r="ATE2" s="277"/>
      <c r="ATF2" s="277"/>
      <c r="ATG2" s="277"/>
      <c r="ATH2" s="277"/>
      <c r="ATI2" s="277"/>
      <c r="ATJ2" s="277"/>
      <c r="ATK2" s="277"/>
      <c r="ATL2" s="277"/>
      <c r="ATM2" s="277"/>
      <c r="ATN2" s="277"/>
      <c r="ATO2" s="277"/>
      <c r="ATP2" s="277"/>
      <c r="ATQ2" s="277"/>
      <c r="ATR2" s="277"/>
      <c r="ATS2" s="277"/>
      <c r="ATT2" s="277"/>
      <c r="ATU2" s="277"/>
      <c r="ATV2" s="277"/>
      <c r="ATW2" s="277"/>
      <c r="ATX2" s="277"/>
      <c r="ATY2" s="277"/>
      <c r="ATZ2" s="277"/>
      <c r="AUA2" s="277"/>
      <c r="AUB2" s="277"/>
      <c r="AUC2" s="277"/>
      <c r="AUD2" s="277"/>
      <c r="AUE2" s="277"/>
      <c r="AUF2" s="277"/>
      <c r="AUG2" s="277"/>
      <c r="AUH2" s="277"/>
      <c r="AUI2" s="277"/>
      <c r="AUJ2" s="277"/>
      <c r="AUK2" s="277"/>
      <c r="AUL2" s="277"/>
      <c r="AUM2" s="277"/>
      <c r="AUN2" s="277"/>
      <c r="AUO2" s="277"/>
      <c r="AUP2" s="277"/>
      <c r="AUQ2" s="277"/>
      <c r="AUR2" s="277"/>
      <c r="AUS2" s="277"/>
      <c r="AUT2" s="277"/>
      <c r="AUU2" s="277"/>
      <c r="AUV2" s="277"/>
      <c r="AUW2" s="277"/>
      <c r="AUX2" s="277"/>
      <c r="AUY2" s="277"/>
      <c r="AUZ2" s="277"/>
      <c r="AVA2" s="277"/>
      <c r="AVB2" s="277"/>
      <c r="AVC2" s="277"/>
      <c r="AVD2" s="277"/>
      <c r="AVE2" s="277"/>
      <c r="AVF2" s="277"/>
      <c r="AVG2" s="277"/>
      <c r="AVH2" s="277"/>
      <c r="AVI2" s="277"/>
      <c r="AVJ2" s="277"/>
      <c r="AVK2" s="277"/>
      <c r="AVL2" s="277"/>
      <c r="AVM2" s="277"/>
      <c r="AVN2" s="277"/>
      <c r="AVO2" s="277"/>
      <c r="AVP2" s="277"/>
      <c r="AVQ2" s="277"/>
      <c r="AVR2" s="277"/>
      <c r="AVS2" s="277"/>
      <c r="AVT2" s="277"/>
      <c r="AVU2" s="277"/>
      <c r="AVV2" s="277"/>
      <c r="AVW2" s="277"/>
      <c r="AVX2" s="277"/>
      <c r="AVY2" s="277"/>
      <c r="AVZ2" s="277"/>
      <c r="AWA2" s="277"/>
      <c r="AWB2" s="277"/>
      <c r="AWC2" s="277"/>
      <c r="AWD2" s="277"/>
      <c r="AWE2" s="277"/>
      <c r="AWF2" s="277"/>
      <c r="AWG2" s="277"/>
      <c r="AWH2" s="277"/>
      <c r="AWI2" s="277"/>
      <c r="AWJ2" s="277"/>
      <c r="AWK2" s="277"/>
      <c r="AWL2" s="277"/>
      <c r="AWM2" s="277"/>
      <c r="AWN2" s="277"/>
      <c r="AWO2" s="277"/>
      <c r="AWP2" s="277"/>
      <c r="AWQ2" s="277"/>
      <c r="AWR2" s="277"/>
      <c r="AWS2" s="277"/>
      <c r="AWT2" s="277"/>
      <c r="AWU2" s="277"/>
      <c r="AWV2" s="277"/>
      <c r="AWW2" s="277"/>
      <c r="AWX2" s="277"/>
      <c r="AWY2" s="277"/>
      <c r="AWZ2" s="277"/>
      <c r="AXA2" s="277"/>
      <c r="AXB2" s="277"/>
      <c r="AXC2" s="277"/>
      <c r="AXD2" s="277"/>
      <c r="AXE2" s="277"/>
      <c r="AXF2" s="277"/>
      <c r="AXG2" s="277"/>
      <c r="AXH2" s="277"/>
      <c r="AXI2" s="277"/>
      <c r="AXJ2" s="277"/>
      <c r="AXK2" s="277"/>
      <c r="AXL2" s="277"/>
      <c r="AXM2" s="277"/>
      <c r="AXN2" s="277"/>
      <c r="AXO2" s="277"/>
      <c r="AXP2" s="277"/>
      <c r="AXQ2" s="277"/>
      <c r="AXR2" s="277"/>
      <c r="AXS2" s="277"/>
      <c r="AXT2" s="277"/>
      <c r="AXU2" s="277"/>
      <c r="AXV2" s="277"/>
      <c r="AXW2" s="277"/>
      <c r="AXX2" s="277"/>
      <c r="AXY2" s="277"/>
      <c r="AXZ2" s="277"/>
      <c r="AYA2" s="277"/>
      <c r="AYB2" s="277"/>
      <c r="AYC2" s="277"/>
      <c r="AYD2" s="277"/>
      <c r="AYE2" s="277"/>
      <c r="AYF2" s="277"/>
      <c r="AYG2" s="277"/>
      <c r="AYH2" s="277"/>
      <c r="AYI2" s="277"/>
      <c r="AYJ2" s="277"/>
      <c r="AYK2" s="277"/>
      <c r="AYL2" s="277"/>
      <c r="AYM2" s="277"/>
      <c r="AYN2" s="277"/>
      <c r="AYO2" s="277"/>
      <c r="AYP2" s="277"/>
      <c r="AYQ2" s="277"/>
      <c r="AYR2" s="277"/>
      <c r="AYS2" s="277"/>
      <c r="AYT2" s="277"/>
      <c r="AYU2" s="277"/>
      <c r="AYV2" s="277"/>
      <c r="AYW2" s="277"/>
      <c r="AYX2" s="277"/>
      <c r="AYY2" s="277"/>
      <c r="AYZ2" s="277"/>
      <c r="AZA2" s="277"/>
      <c r="AZB2" s="277"/>
      <c r="AZC2" s="277"/>
      <c r="AZD2" s="277"/>
      <c r="AZE2" s="277"/>
      <c r="AZF2" s="277"/>
      <c r="AZG2" s="277"/>
      <c r="AZH2" s="277"/>
      <c r="AZI2" s="277"/>
      <c r="AZJ2" s="277"/>
      <c r="AZK2" s="277"/>
      <c r="AZL2" s="277"/>
      <c r="AZM2" s="277"/>
      <c r="AZN2" s="277"/>
      <c r="AZO2" s="277"/>
      <c r="AZP2" s="277"/>
      <c r="AZQ2" s="277"/>
      <c r="AZR2" s="277"/>
      <c r="AZS2" s="277"/>
      <c r="AZT2" s="277"/>
      <c r="AZU2" s="277"/>
      <c r="AZV2" s="277"/>
      <c r="AZW2" s="277"/>
      <c r="AZX2" s="277"/>
      <c r="AZY2" s="277"/>
      <c r="AZZ2" s="277"/>
      <c r="BAA2" s="277"/>
      <c r="BAB2" s="277"/>
      <c r="BAC2" s="277"/>
      <c r="BAD2" s="277"/>
      <c r="BAE2" s="277"/>
      <c r="BAF2" s="277"/>
      <c r="BAG2" s="277"/>
      <c r="BAH2" s="277"/>
      <c r="BAI2" s="277"/>
      <c r="BAJ2" s="277"/>
      <c r="BAK2" s="277"/>
      <c r="BAL2" s="277"/>
      <c r="BAM2" s="277"/>
      <c r="BAN2" s="277"/>
      <c r="BAO2" s="277"/>
      <c r="BAP2" s="277"/>
      <c r="BAQ2" s="277"/>
      <c r="BAR2" s="277"/>
      <c r="BAS2" s="277"/>
      <c r="BAT2" s="277"/>
      <c r="BAU2" s="277"/>
      <c r="BAV2" s="277"/>
      <c r="BAW2" s="277"/>
      <c r="BAX2" s="277"/>
      <c r="BAY2" s="277"/>
      <c r="BAZ2" s="277"/>
      <c r="BBA2" s="277"/>
      <c r="BBB2" s="277"/>
      <c r="BBC2" s="277"/>
      <c r="BBD2" s="277"/>
      <c r="BBE2" s="277"/>
      <c r="BBF2" s="277"/>
      <c r="BBG2" s="277"/>
      <c r="BBH2" s="277"/>
      <c r="BBI2" s="277"/>
      <c r="BBJ2" s="277"/>
      <c r="BBK2" s="277"/>
      <c r="BBL2" s="277"/>
      <c r="BBM2" s="277"/>
      <c r="BBN2" s="277"/>
      <c r="BBO2" s="277"/>
      <c r="BBP2" s="277"/>
      <c r="BBQ2" s="277"/>
      <c r="BBR2" s="277"/>
      <c r="BBS2" s="277"/>
      <c r="BBT2" s="277"/>
      <c r="BBU2" s="277"/>
      <c r="BBV2" s="277"/>
      <c r="BBW2" s="277"/>
      <c r="BBX2" s="277"/>
      <c r="BBY2" s="277"/>
      <c r="BBZ2" s="277"/>
      <c r="BCA2" s="277"/>
      <c r="BCB2" s="277"/>
      <c r="BCC2" s="277"/>
      <c r="BCD2" s="277"/>
      <c r="BCE2" s="277"/>
      <c r="BCF2" s="277"/>
      <c r="BCG2" s="277"/>
      <c r="BCH2" s="277"/>
      <c r="BCI2" s="277"/>
      <c r="BCJ2" s="277"/>
      <c r="BCK2" s="277"/>
      <c r="BCL2" s="277"/>
      <c r="BCM2" s="277"/>
      <c r="BCN2" s="277"/>
      <c r="BCO2" s="277"/>
      <c r="BCP2" s="277"/>
      <c r="BCQ2" s="277"/>
      <c r="BCR2" s="277"/>
      <c r="BCS2" s="277"/>
      <c r="BCT2" s="277"/>
      <c r="BCU2" s="277"/>
      <c r="BCV2" s="277"/>
      <c r="BCW2" s="277"/>
      <c r="BCX2" s="277"/>
      <c r="BCY2" s="277"/>
      <c r="BCZ2" s="277"/>
      <c r="BDA2" s="277"/>
      <c r="BDB2" s="277"/>
      <c r="BDC2" s="277"/>
      <c r="BDD2" s="277"/>
      <c r="BDE2" s="277"/>
      <c r="BDF2" s="277"/>
      <c r="BDG2" s="277"/>
      <c r="BDH2" s="277"/>
      <c r="BDI2" s="277"/>
      <c r="BDJ2" s="277"/>
      <c r="BDK2" s="277"/>
      <c r="BDL2" s="277"/>
      <c r="BDM2" s="277"/>
      <c r="BDN2" s="277"/>
      <c r="BDO2" s="277"/>
      <c r="BDP2" s="277"/>
      <c r="BDQ2" s="277"/>
      <c r="BDR2" s="277"/>
      <c r="BDS2" s="277"/>
      <c r="BDT2" s="277"/>
      <c r="BDU2" s="277"/>
      <c r="BDV2" s="277"/>
      <c r="BDW2" s="277"/>
      <c r="BDX2" s="277"/>
      <c r="BDY2" s="277"/>
      <c r="BDZ2" s="277"/>
      <c r="BEA2" s="277"/>
      <c r="BEB2" s="277"/>
      <c r="BEC2" s="277"/>
      <c r="BED2" s="277"/>
      <c r="BEE2" s="277"/>
      <c r="BEF2" s="277"/>
      <c r="BEG2" s="277"/>
      <c r="BEH2" s="277"/>
      <c r="BEI2" s="277"/>
      <c r="BEJ2" s="277"/>
      <c r="BEK2" s="277"/>
      <c r="BEL2" s="277"/>
      <c r="BEM2" s="277"/>
      <c r="BEN2" s="277"/>
      <c r="BEO2" s="277"/>
      <c r="BEP2" s="277"/>
      <c r="BEQ2" s="277"/>
      <c r="BER2" s="277"/>
      <c r="BES2" s="277"/>
      <c r="BET2" s="277"/>
      <c r="BEU2" s="277"/>
      <c r="BEV2" s="277"/>
      <c r="BEW2" s="277"/>
      <c r="BEX2" s="277"/>
      <c r="BEY2" s="277"/>
      <c r="BEZ2" s="277"/>
      <c r="BFA2" s="277"/>
      <c r="BFB2" s="277"/>
      <c r="BFC2" s="277"/>
      <c r="BFD2" s="277"/>
      <c r="BFE2" s="277"/>
      <c r="BFF2" s="277"/>
      <c r="BFG2" s="277"/>
      <c r="BFH2" s="277"/>
      <c r="BFI2" s="277"/>
      <c r="BFJ2" s="277"/>
      <c r="BFK2" s="277"/>
      <c r="BFL2" s="277"/>
      <c r="BFM2" s="277"/>
      <c r="BFN2" s="277"/>
      <c r="BFO2" s="277"/>
      <c r="BFP2" s="277"/>
      <c r="BFQ2" s="277"/>
      <c r="BFR2" s="277"/>
      <c r="BFS2" s="277"/>
      <c r="BFT2" s="277"/>
      <c r="BFU2" s="277"/>
      <c r="BFV2" s="277"/>
      <c r="BFW2" s="277"/>
      <c r="BFX2" s="277"/>
      <c r="BFY2" s="277"/>
      <c r="BFZ2" s="277"/>
      <c r="BGA2" s="277"/>
      <c r="BGB2" s="277"/>
      <c r="BGC2" s="277"/>
      <c r="BGD2" s="277"/>
      <c r="BGE2" s="277"/>
      <c r="BGF2" s="277"/>
      <c r="BGG2" s="277"/>
      <c r="BGH2" s="277"/>
      <c r="BGI2" s="277"/>
      <c r="BGJ2" s="277"/>
      <c r="BGK2" s="277"/>
      <c r="BGL2" s="277"/>
      <c r="BGM2" s="277"/>
      <c r="BGN2" s="277"/>
      <c r="BGO2" s="277"/>
      <c r="BGP2" s="277"/>
      <c r="BGQ2" s="277"/>
      <c r="BGR2" s="277"/>
      <c r="BGS2" s="277"/>
      <c r="BGT2" s="277"/>
      <c r="BGU2" s="277"/>
      <c r="BGV2" s="277"/>
      <c r="BGW2" s="277"/>
      <c r="BGX2" s="277"/>
      <c r="BGY2" s="277"/>
      <c r="BGZ2" s="277"/>
      <c r="BHA2" s="277"/>
      <c r="BHB2" s="277"/>
      <c r="BHC2" s="277"/>
      <c r="BHD2" s="277"/>
      <c r="BHE2" s="277"/>
      <c r="BHF2" s="277"/>
      <c r="BHG2" s="277"/>
      <c r="BHH2" s="277"/>
      <c r="BHI2" s="277"/>
      <c r="BHJ2" s="277"/>
      <c r="BHK2" s="277"/>
      <c r="BHL2" s="277"/>
      <c r="BHM2" s="277"/>
      <c r="BHN2" s="277"/>
      <c r="BHO2" s="277"/>
      <c r="BHP2" s="277"/>
      <c r="BHQ2" s="277"/>
      <c r="BHR2" s="277"/>
      <c r="BHS2" s="277"/>
      <c r="BHT2" s="277"/>
      <c r="BHU2" s="277"/>
      <c r="BHV2" s="277"/>
      <c r="BHW2" s="277"/>
      <c r="BHX2" s="277"/>
      <c r="BHY2" s="277"/>
      <c r="BHZ2" s="277"/>
      <c r="BIA2" s="277"/>
      <c r="BIB2" s="277"/>
      <c r="BIC2" s="277"/>
      <c r="BID2" s="277"/>
      <c r="BIE2" s="277"/>
      <c r="BIF2" s="277"/>
      <c r="BIG2" s="277"/>
      <c r="BIH2" s="277"/>
      <c r="BII2" s="277"/>
      <c r="BIJ2" s="277"/>
      <c r="BIK2" s="277"/>
      <c r="BIL2" s="277"/>
      <c r="BIM2" s="277"/>
      <c r="BIN2" s="277"/>
      <c r="BIO2" s="277"/>
      <c r="BIP2" s="277"/>
      <c r="BIQ2" s="277"/>
      <c r="BIR2" s="277"/>
      <c r="BIS2" s="277"/>
      <c r="BIT2" s="277"/>
      <c r="BIU2" s="277"/>
      <c r="BIV2" s="277"/>
      <c r="BIW2" s="277"/>
      <c r="BIX2" s="277"/>
      <c r="BIY2" s="277"/>
      <c r="BIZ2" s="277"/>
      <c r="BJA2" s="277"/>
      <c r="BJB2" s="277"/>
      <c r="BJC2" s="277"/>
      <c r="BJD2" s="277"/>
      <c r="BJE2" s="277"/>
      <c r="BJF2" s="277"/>
      <c r="BJG2" s="277"/>
      <c r="BJH2" s="277"/>
      <c r="BJI2" s="277"/>
      <c r="BJJ2" s="277"/>
      <c r="BJK2" s="277"/>
      <c r="BJL2" s="277"/>
      <c r="BJM2" s="277"/>
      <c r="BJN2" s="277"/>
      <c r="BJO2" s="277"/>
      <c r="BJP2" s="277"/>
      <c r="BJQ2" s="277"/>
      <c r="BJR2" s="277"/>
      <c r="BJS2" s="277"/>
      <c r="BJT2" s="277"/>
      <c r="BJU2" s="277"/>
      <c r="BJV2" s="277"/>
      <c r="BJW2" s="277"/>
      <c r="BJX2" s="277"/>
      <c r="BJY2" s="277"/>
      <c r="BJZ2" s="277"/>
      <c r="BKA2" s="277"/>
      <c r="BKB2" s="277"/>
      <c r="BKC2" s="277"/>
      <c r="BKD2" s="277"/>
      <c r="BKE2" s="277"/>
      <c r="BKF2" s="277"/>
      <c r="BKG2" s="277"/>
      <c r="BKH2" s="277"/>
      <c r="BKI2" s="277"/>
      <c r="BKJ2" s="277"/>
      <c r="BKK2" s="277"/>
      <c r="BKL2" s="277"/>
      <c r="BKM2" s="277"/>
      <c r="BKN2" s="277"/>
      <c r="BKO2" s="277"/>
      <c r="BKP2" s="277"/>
      <c r="BKQ2" s="277"/>
      <c r="BKR2" s="277"/>
      <c r="BKS2" s="277"/>
      <c r="BKT2" s="277"/>
      <c r="BKU2" s="277"/>
      <c r="BKV2" s="277"/>
      <c r="BKW2" s="277"/>
      <c r="BKX2" s="277"/>
      <c r="BKY2" s="277"/>
      <c r="BKZ2" s="277"/>
      <c r="BLA2" s="277"/>
      <c r="BLB2" s="277"/>
      <c r="BLC2" s="277"/>
      <c r="BLD2" s="277"/>
      <c r="BLE2" s="277"/>
      <c r="BLF2" s="277"/>
      <c r="BLG2" s="277"/>
      <c r="BLH2" s="277"/>
      <c r="BLI2" s="277"/>
      <c r="BLJ2" s="277"/>
      <c r="BLK2" s="277"/>
      <c r="BLL2" s="277"/>
      <c r="BLM2" s="277"/>
      <c r="BLN2" s="277"/>
      <c r="BLO2" s="277"/>
      <c r="BLP2" s="277"/>
      <c r="BLQ2" s="277"/>
      <c r="BLR2" s="277"/>
      <c r="BLS2" s="277"/>
      <c r="BLT2" s="277"/>
      <c r="BLU2" s="277"/>
      <c r="BLV2" s="277"/>
      <c r="BLW2" s="277"/>
      <c r="BLX2" s="277"/>
      <c r="BLY2" s="277"/>
      <c r="BLZ2" s="277"/>
      <c r="BMA2" s="277"/>
      <c r="BMB2" s="277"/>
      <c r="BMC2" s="277"/>
      <c r="BMD2" s="277"/>
      <c r="BME2" s="277"/>
      <c r="BMF2" s="277"/>
      <c r="BMG2" s="277"/>
      <c r="BMH2" s="277"/>
      <c r="BMI2" s="277"/>
      <c r="BMJ2" s="277"/>
      <c r="BMK2" s="277"/>
      <c r="BML2" s="277"/>
      <c r="BMM2" s="277"/>
      <c r="BMN2" s="277"/>
      <c r="BMO2" s="277"/>
      <c r="BMP2" s="277"/>
      <c r="BMQ2" s="277"/>
      <c r="BMR2" s="277"/>
      <c r="BMS2" s="277"/>
      <c r="BMT2" s="277"/>
      <c r="BMU2" s="277"/>
      <c r="BMV2" s="277"/>
      <c r="BMW2" s="277"/>
      <c r="BMX2" s="277"/>
      <c r="BMY2" s="277"/>
      <c r="BMZ2" s="277"/>
      <c r="BNA2" s="277"/>
      <c r="BNB2" s="277"/>
      <c r="BNC2" s="277"/>
      <c r="BND2" s="277"/>
      <c r="BNE2" s="277"/>
      <c r="BNF2" s="277"/>
      <c r="BNG2" s="277"/>
      <c r="BNH2" s="277"/>
      <c r="BNI2" s="277"/>
      <c r="BNJ2" s="277"/>
      <c r="BNK2" s="277"/>
      <c r="BNL2" s="277"/>
      <c r="BNM2" s="277"/>
      <c r="BNN2" s="277"/>
      <c r="BNO2" s="277"/>
      <c r="BNP2" s="277"/>
      <c r="BNQ2" s="277"/>
      <c r="BNR2" s="277"/>
      <c r="BNS2" s="277"/>
      <c r="BNT2" s="277"/>
      <c r="BNU2" s="277"/>
      <c r="BNV2" s="277"/>
      <c r="BNW2" s="277"/>
      <c r="BNX2" s="277"/>
      <c r="BNY2" s="277"/>
      <c r="BNZ2" s="277"/>
      <c r="BOA2" s="277"/>
      <c r="BOB2" s="277"/>
      <c r="BOC2" s="277"/>
      <c r="BOD2" s="277"/>
      <c r="BOE2" s="277"/>
      <c r="BOF2" s="277"/>
      <c r="BOG2" s="277"/>
      <c r="BOH2" s="277"/>
      <c r="BOI2" s="277"/>
      <c r="BOJ2" s="277"/>
      <c r="BOK2" s="277"/>
      <c r="BOL2" s="277"/>
      <c r="BOM2" s="277"/>
      <c r="BON2" s="277"/>
      <c r="BOO2" s="277"/>
      <c r="BOP2" s="277"/>
      <c r="BOQ2" s="277"/>
      <c r="BOR2" s="277"/>
      <c r="BOS2" s="277"/>
      <c r="BOT2" s="277"/>
      <c r="BOU2" s="277"/>
      <c r="BOV2" s="277"/>
      <c r="BOW2" s="277"/>
      <c r="BOX2" s="277"/>
      <c r="BOY2" s="277"/>
      <c r="BOZ2" s="277"/>
      <c r="BPA2" s="277"/>
      <c r="BPB2" s="277"/>
      <c r="BPC2" s="277"/>
      <c r="BPD2" s="277"/>
      <c r="BPE2" s="277"/>
      <c r="BPF2" s="277"/>
      <c r="BPG2" s="277"/>
      <c r="BPH2" s="277"/>
      <c r="BPI2" s="277"/>
      <c r="BPJ2" s="277"/>
      <c r="BPK2" s="277"/>
      <c r="BPL2" s="277"/>
      <c r="BPM2" s="277"/>
      <c r="BPN2" s="277"/>
      <c r="BPO2" s="277"/>
      <c r="BPP2" s="277"/>
      <c r="BPQ2" s="277"/>
      <c r="BPR2" s="277"/>
      <c r="BPS2" s="277"/>
      <c r="BPT2" s="277"/>
      <c r="BPU2" s="277"/>
      <c r="BPV2" s="277"/>
      <c r="BPW2" s="277"/>
      <c r="BPX2" s="277"/>
      <c r="BPY2" s="277"/>
      <c r="BPZ2" s="277"/>
      <c r="BQA2" s="277"/>
      <c r="BQB2" s="277"/>
      <c r="BQC2" s="277"/>
      <c r="BQD2" s="277"/>
      <c r="BQE2" s="277"/>
      <c r="BQF2" s="277"/>
      <c r="BQG2" s="277"/>
      <c r="BQH2" s="277"/>
      <c r="BQI2" s="277"/>
      <c r="BQJ2" s="277"/>
      <c r="BQK2" s="277"/>
      <c r="BQL2" s="277"/>
      <c r="BQM2" s="277"/>
      <c r="BQN2" s="277"/>
      <c r="BQO2" s="277"/>
      <c r="BQP2" s="277"/>
      <c r="BQQ2" s="277"/>
      <c r="BQR2" s="277"/>
      <c r="BQS2" s="277"/>
      <c r="BQT2" s="277"/>
      <c r="BQU2" s="277"/>
      <c r="BQV2" s="277"/>
      <c r="BQW2" s="277"/>
      <c r="BQX2" s="277"/>
      <c r="BQY2" s="277"/>
      <c r="BQZ2" s="277"/>
      <c r="BRA2" s="277"/>
      <c r="BRB2" s="277"/>
      <c r="BRC2" s="277"/>
      <c r="BRD2" s="277"/>
      <c r="BRE2" s="277"/>
      <c r="BRF2" s="277"/>
      <c r="BRG2" s="277"/>
      <c r="BRH2" s="277"/>
      <c r="BRI2" s="277"/>
      <c r="BRJ2" s="277"/>
      <c r="BRK2" s="277"/>
      <c r="BRL2" s="277"/>
      <c r="BRM2" s="277"/>
      <c r="BRN2" s="277"/>
      <c r="BRO2" s="277"/>
      <c r="BRP2" s="277"/>
      <c r="BRQ2" s="277"/>
      <c r="BRR2" s="277"/>
      <c r="BRS2" s="277"/>
      <c r="BRT2" s="277"/>
      <c r="BRU2" s="277"/>
      <c r="BRV2" s="277"/>
      <c r="BRW2" s="277"/>
      <c r="BRX2" s="277"/>
      <c r="BRY2" s="277"/>
      <c r="BRZ2" s="277"/>
      <c r="BSA2" s="277"/>
      <c r="BSB2" s="277"/>
      <c r="BSC2" s="277"/>
      <c r="BSD2" s="277"/>
      <c r="BSE2" s="277"/>
      <c r="BSF2" s="277"/>
      <c r="BSG2" s="277"/>
      <c r="BSH2" s="277"/>
      <c r="BSI2" s="277"/>
      <c r="BSJ2" s="277"/>
      <c r="BSK2" s="277"/>
      <c r="BSL2" s="277"/>
      <c r="BSM2" s="277"/>
      <c r="BSN2" s="277"/>
      <c r="BSO2" s="277"/>
      <c r="BSP2" s="277"/>
      <c r="BSQ2" s="277"/>
      <c r="BSR2" s="277"/>
      <c r="BSS2" s="277"/>
      <c r="BST2" s="277"/>
      <c r="BSU2" s="277"/>
      <c r="BSV2" s="277"/>
      <c r="BSW2" s="277"/>
      <c r="BSX2" s="277"/>
      <c r="BSY2" s="277"/>
      <c r="BSZ2" s="277"/>
      <c r="BTA2" s="277"/>
      <c r="BTB2" s="277"/>
      <c r="BTC2" s="277"/>
      <c r="BTD2" s="277"/>
      <c r="BTE2" s="277"/>
      <c r="BTF2" s="277"/>
      <c r="BTG2" s="277"/>
      <c r="BTH2" s="277"/>
      <c r="BTI2" s="277"/>
      <c r="BTJ2" s="277"/>
      <c r="BTK2" s="277"/>
      <c r="BTL2" s="277"/>
      <c r="BTM2" s="277"/>
      <c r="BTN2" s="277"/>
      <c r="BTO2" s="277"/>
      <c r="BTP2" s="277"/>
      <c r="BTQ2" s="277"/>
      <c r="BTR2" s="277"/>
      <c r="BTS2" s="277"/>
      <c r="BTT2" s="277"/>
      <c r="BTU2" s="277"/>
      <c r="BTV2" s="277"/>
      <c r="BTW2" s="277"/>
      <c r="BTX2" s="277"/>
      <c r="BTY2" s="277"/>
      <c r="BTZ2" s="277"/>
      <c r="BUA2" s="277"/>
      <c r="BUB2" s="277"/>
      <c r="BUC2" s="277"/>
      <c r="BUD2" s="277"/>
      <c r="BUE2" s="277"/>
      <c r="BUF2" s="277"/>
      <c r="BUG2" s="277"/>
      <c r="BUH2" s="277"/>
      <c r="BUI2" s="277"/>
      <c r="BUJ2" s="277"/>
      <c r="BUK2" s="277"/>
      <c r="BUL2" s="277"/>
      <c r="BUM2" s="277"/>
      <c r="BUN2" s="277"/>
      <c r="BUO2" s="277"/>
      <c r="BUP2" s="277"/>
      <c r="BUQ2" s="277"/>
      <c r="BUR2" s="277"/>
      <c r="BUS2" s="277"/>
      <c r="BUT2" s="277"/>
      <c r="BUU2" s="277"/>
      <c r="BUV2" s="277"/>
      <c r="BUW2" s="277"/>
      <c r="BUX2" s="277"/>
      <c r="BUY2" s="277"/>
      <c r="BUZ2" s="277"/>
      <c r="BVA2" s="277"/>
      <c r="BVB2" s="277"/>
      <c r="BVC2" s="277"/>
      <c r="BVD2" s="277"/>
      <c r="BVE2" s="277"/>
      <c r="BVF2" s="277"/>
      <c r="BVG2" s="277"/>
      <c r="BVH2" s="277"/>
      <c r="BVI2" s="277"/>
      <c r="BVJ2" s="277"/>
      <c r="BVK2" s="277"/>
      <c r="BVL2" s="277"/>
      <c r="BVM2" s="277"/>
      <c r="BVN2" s="277"/>
      <c r="BVO2" s="277"/>
      <c r="BVP2" s="277"/>
      <c r="BVQ2" s="277"/>
      <c r="BVR2" s="277"/>
      <c r="BVS2" s="277"/>
      <c r="BVT2" s="277"/>
      <c r="BVU2" s="277"/>
      <c r="BVV2" s="277"/>
      <c r="BVW2" s="277"/>
      <c r="BVX2" s="277"/>
      <c r="BVY2" s="277"/>
      <c r="BVZ2" s="277"/>
      <c r="BWA2" s="277"/>
      <c r="BWB2" s="277"/>
      <c r="BWC2" s="277"/>
      <c r="BWD2" s="277"/>
      <c r="BWE2" s="277"/>
      <c r="BWF2" s="277"/>
      <c r="BWG2" s="277"/>
      <c r="BWH2" s="277"/>
      <c r="BWI2" s="277"/>
      <c r="BWJ2" s="277"/>
      <c r="BWK2" s="277"/>
      <c r="BWL2" s="277"/>
      <c r="BWM2" s="277"/>
      <c r="BWN2" s="277"/>
      <c r="BWO2" s="277"/>
      <c r="BWP2" s="277"/>
      <c r="BWQ2" s="277"/>
      <c r="BWR2" s="277"/>
      <c r="BWS2" s="277"/>
      <c r="BWT2" s="277"/>
      <c r="BWU2" s="277"/>
      <c r="BWV2" s="277"/>
      <c r="BWW2" s="277"/>
      <c r="BWX2" s="277"/>
      <c r="BWY2" s="277"/>
      <c r="BWZ2" s="277"/>
      <c r="BXA2" s="277"/>
      <c r="BXB2" s="277"/>
      <c r="BXC2" s="277"/>
      <c r="BXD2" s="277"/>
      <c r="BXE2" s="277"/>
      <c r="BXF2" s="277"/>
      <c r="BXG2" s="277"/>
      <c r="BXH2" s="277"/>
      <c r="BXI2" s="277"/>
      <c r="BXJ2" s="277"/>
      <c r="BXK2" s="277"/>
      <c r="BXL2" s="277"/>
      <c r="BXM2" s="277"/>
      <c r="BXN2" s="277"/>
      <c r="BXO2" s="277"/>
      <c r="BXP2" s="277"/>
      <c r="BXQ2" s="277"/>
      <c r="BXR2" s="277"/>
      <c r="BXS2" s="277"/>
      <c r="BXT2" s="277"/>
      <c r="BXU2" s="277"/>
      <c r="BXV2" s="277"/>
      <c r="BXW2" s="277"/>
      <c r="BXX2" s="277"/>
      <c r="BXY2" s="277"/>
      <c r="BXZ2" s="277"/>
      <c r="BYA2" s="277"/>
      <c r="BYB2" s="277"/>
      <c r="BYC2" s="277"/>
      <c r="BYD2" s="277"/>
      <c r="BYE2" s="277"/>
      <c r="BYF2" s="277"/>
      <c r="BYG2" s="277"/>
      <c r="BYH2" s="277"/>
      <c r="BYI2" s="277"/>
      <c r="BYJ2" s="277"/>
      <c r="BYK2" s="277"/>
      <c r="BYL2" s="277"/>
      <c r="BYM2" s="277"/>
      <c r="BYN2" s="277"/>
      <c r="BYO2" s="277"/>
      <c r="BYP2" s="277"/>
      <c r="BYQ2" s="277"/>
      <c r="BYR2" s="277"/>
      <c r="BYS2" s="277"/>
      <c r="BYT2" s="277"/>
      <c r="BYU2" s="277"/>
      <c r="BYV2" s="277"/>
      <c r="BYW2" s="277"/>
      <c r="BYX2" s="277"/>
      <c r="BYY2" s="277"/>
      <c r="BYZ2" s="277"/>
      <c r="BZA2" s="277"/>
      <c r="BZB2" s="277"/>
      <c r="BZC2" s="277"/>
      <c r="BZD2" s="277"/>
      <c r="BZE2" s="277"/>
      <c r="BZF2" s="277"/>
      <c r="BZG2" s="277"/>
      <c r="BZH2" s="277"/>
      <c r="BZI2" s="277"/>
      <c r="BZJ2" s="277"/>
      <c r="BZK2" s="277"/>
      <c r="BZL2" s="277"/>
      <c r="BZM2" s="277"/>
      <c r="BZN2" s="277"/>
      <c r="BZO2" s="277"/>
      <c r="BZP2" s="277"/>
      <c r="BZQ2" s="277"/>
      <c r="BZR2" s="277"/>
      <c r="BZS2" s="277"/>
      <c r="BZT2" s="277"/>
      <c r="BZU2" s="277"/>
      <c r="BZV2" s="277"/>
      <c r="BZW2" s="277"/>
      <c r="BZX2" s="277"/>
      <c r="BZY2" s="277"/>
      <c r="BZZ2" s="277"/>
      <c r="CAA2" s="277"/>
      <c r="CAB2" s="277"/>
      <c r="CAC2" s="277"/>
      <c r="CAD2" s="277"/>
      <c r="CAE2" s="277"/>
      <c r="CAF2" s="277"/>
      <c r="CAG2" s="277"/>
      <c r="CAH2" s="277"/>
      <c r="CAI2" s="277"/>
      <c r="CAJ2" s="277"/>
      <c r="CAK2" s="277"/>
      <c r="CAL2" s="277"/>
      <c r="CAM2" s="277"/>
      <c r="CAN2" s="277"/>
      <c r="CAO2" s="277"/>
      <c r="CAP2" s="277"/>
      <c r="CAQ2" s="277"/>
      <c r="CAR2" s="277"/>
      <c r="CAS2" s="277"/>
      <c r="CAT2" s="277"/>
      <c r="CAU2" s="277"/>
      <c r="CAV2" s="277"/>
      <c r="CAW2" s="277"/>
      <c r="CAX2" s="277"/>
      <c r="CAY2" s="277"/>
      <c r="CAZ2" s="277"/>
      <c r="CBA2" s="277"/>
      <c r="CBB2" s="277"/>
      <c r="CBC2" s="277"/>
      <c r="CBD2" s="277"/>
      <c r="CBE2" s="277"/>
      <c r="CBF2" s="277"/>
      <c r="CBG2" s="277"/>
      <c r="CBH2" s="277"/>
      <c r="CBI2" s="277"/>
      <c r="CBJ2" s="277"/>
      <c r="CBK2" s="277"/>
      <c r="CBL2" s="277"/>
      <c r="CBM2" s="277"/>
      <c r="CBN2" s="277"/>
      <c r="CBO2" s="277"/>
      <c r="CBP2" s="277"/>
      <c r="CBQ2" s="277"/>
      <c r="CBR2" s="277"/>
      <c r="CBS2" s="277"/>
      <c r="CBT2" s="277"/>
      <c r="CBU2" s="277"/>
      <c r="CBV2" s="277"/>
      <c r="CBW2" s="277"/>
      <c r="CBX2" s="277"/>
      <c r="CBY2" s="277"/>
      <c r="CBZ2" s="277"/>
      <c r="CCA2" s="277"/>
      <c r="CCB2" s="277"/>
      <c r="CCC2" s="277"/>
      <c r="CCD2" s="277"/>
      <c r="CCE2" s="277"/>
      <c r="CCF2" s="277"/>
      <c r="CCG2" s="277"/>
      <c r="CCH2" s="277"/>
      <c r="CCI2" s="277"/>
      <c r="CCJ2" s="277"/>
      <c r="CCK2" s="277"/>
      <c r="CCL2" s="277"/>
      <c r="CCM2" s="277"/>
      <c r="CCN2" s="277"/>
      <c r="CCO2" s="277"/>
      <c r="CCP2" s="277"/>
      <c r="CCQ2" s="277"/>
      <c r="CCR2" s="277"/>
      <c r="CCS2" s="277"/>
      <c r="CCT2" s="277"/>
      <c r="CCU2" s="277"/>
      <c r="CCV2" s="277"/>
      <c r="CCW2" s="277"/>
      <c r="CCX2" s="277"/>
      <c r="CCY2" s="277"/>
      <c r="CCZ2" s="277"/>
      <c r="CDA2" s="277"/>
      <c r="CDB2" s="277"/>
      <c r="CDC2" s="277"/>
      <c r="CDD2" s="277"/>
      <c r="CDE2" s="277"/>
      <c r="CDF2" s="277"/>
      <c r="CDG2" s="277"/>
      <c r="CDH2" s="277"/>
      <c r="CDI2" s="277"/>
      <c r="CDJ2" s="277"/>
      <c r="CDK2" s="277"/>
      <c r="CDL2" s="277"/>
      <c r="CDM2" s="277"/>
      <c r="CDN2" s="277"/>
      <c r="CDO2" s="277"/>
      <c r="CDP2" s="277"/>
      <c r="CDQ2" s="277"/>
      <c r="CDR2" s="277"/>
      <c r="CDS2" s="277"/>
      <c r="CDT2" s="277"/>
      <c r="CDU2" s="277"/>
      <c r="CDV2" s="277"/>
      <c r="CDW2" s="277"/>
      <c r="CDX2" s="277"/>
      <c r="CDY2" s="277"/>
      <c r="CDZ2" s="277"/>
      <c r="CEA2" s="277"/>
      <c r="CEB2" s="277"/>
      <c r="CEC2" s="277"/>
      <c r="CED2" s="277"/>
      <c r="CEE2" s="277"/>
      <c r="CEF2" s="277"/>
      <c r="CEG2" s="277"/>
      <c r="CEH2" s="277"/>
      <c r="CEI2" s="277"/>
      <c r="CEJ2" s="277"/>
      <c r="CEK2" s="277"/>
      <c r="CEL2" s="277"/>
      <c r="CEM2" s="277"/>
      <c r="CEN2" s="277"/>
      <c r="CEO2" s="277"/>
      <c r="CEP2" s="277"/>
      <c r="CEQ2" s="277"/>
      <c r="CER2" s="277"/>
      <c r="CES2" s="277"/>
      <c r="CET2" s="277"/>
      <c r="CEU2" s="277"/>
      <c r="CEV2" s="277"/>
      <c r="CEW2" s="277"/>
      <c r="CEX2" s="277"/>
      <c r="CEY2" s="277"/>
      <c r="CEZ2" s="277"/>
      <c r="CFA2" s="277"/>
      <c r="CFB2" s="277"/>
      <c r="CFC2" s="277"/>
      <c r="CFD2" s="277"/>
      <c r="CFE2" s="277"/>
      <c r="CFF2" s="277"/>
      <c r="CFG2" s="277"/>
      <c r="CFH2" s="277"/>
      <c r="CFI2" s="277"/>
      <c r="CFJ2" s="277"/>
      <c r="CFK2" s="277"/>
      <c r="CFL2" s="277"/>
      <c r="CFM2" s="277"/>
      <c r="CFN2" s="277"/>
      <c r="CFO2" s="277"/>
      <c r="CFP2" s="277"/>
      <c r="CFQ2" s="277"/>
      <c r="CFR2" s="277"/>
      <c r="CFS2" s="277"/>
      <c r="CFT2" s="277"/>
      <c r="CFU2" s="277"/>
      <c r="CFV2" s="277"/>
      <c r="CFW2" s="277"/>
      <c r="CFX2" s="277"/>
      <c r="CFY2" s="277"/>
      <c r="CFZ2" s="277"/>
      <c r="CGA2" s="277"/>
      <c r="CGB2" s="277"/>
      <c r="CGC2" s="277"/>
      <c r="CGD2" s="277"/>
      <c r="CGE2" s="277"/>
      <c r="CGF2" s="277"/>
      <c r="CGG2" s="277"/>
      <c r="CGH2" s="277"/>
      <c r="CGI2" s="277"/>
      <c r="CGJ2" s="277"/>
      <c r="CGK2" s="277"/>
      <c r="CGL2" s="277"/>
      <c r="CGM2" s="277"/>
      <c r="CGN2" s="277"/>
      <c r="CGO2" s="277"/>
      <c r="CGP2" s="277"/>
      <c r="CGQ2" s="277"/>
      <c r="CGR2" s="277"/>
      <c r="CGS2" s="277"/>
      <c r="CGT2" s="277"/>
      <c r="CGU2" s="277"/>
      <c r="CGV2" s="277"/>
      <c r="CGW2" s="277"/>
      <c r="CGX2" s="277"/>
      <c r="CGY2" s="277"/>
      <c r="CGZ2" s="277"/>
      <c r="CHA2" s="277"/>
      <c r="CHB2" s="277"/>
      <c r="CHC2" s="277"/>
      <c r="CHD2" s="277"/>
      <c r="CHE2" s="277"/>
      <c r="CHF2" s="277"/>
      <c r="CHG2" s="277"/>
      <c r="CHH2" s="277"/>
      <c r="CHI2" s="277"/>
      <c r="CHJ2" s="277"/>
      <c r="CHK2" s="277"/>
      <c r="CHL2" s="277"/>
      <c r="CHM2" s="277"/>
      <c r="CHN2" s="277"/>
      <c r="CHO2" s="277"/>
      <c r="CHP2" s="277"/>
      <c r="CHQ2" s="277"/>
      <c r="CHR2" s="277"/>
      <c r="CHS2" s="277"/>
      <c r="CHT2" s="277"/>
      <c r="CHU2" s="277"/>
      <c r="CHV2" s="277"/>
      <c r="CHW2" s="277"/>
      <c r="CHX2" s="277"/>
      <c r="CHY2" s="277"/>
      <c r="CHZ2" s="277"/>
      <c r="CIA2" s="277"/>
      <c r="CIB2" s="277"/>
      <c r="CIC2" s="277"/>
      <c r="CID2" s="277"/>
      <c r="CIE2" s="277"/>
      <c r="CIF2" s="277"/>
      <c r="CIG2" s="277"/>
      <c r="CIH2" s="277"/>
      <c r="CII2" s="277"/>
      <c r="CIJ2" s="277"/>
      <c r="CIK2" s="277"/>
      <c r="CIL2" s="277"/>
      <c r="CIM2" s="277"/>
      <c r="CIN2" s="277"/>
      <c r="CIO2" s="277"/>
      <c r="CIP2" s="277"/>
      <c r="CIQ2" s="277"/>
      <c r="CIR2" s="277"/>
      <c r="CIS2" s="277"/>
      <c r="CIT2" s="277"/>
      <c r="CIU2" s="277"/>
      <c r="CIV2" s="277"/>
      <c r="CIW2" s="277"/>
      <c r="CIX2" s="277"/>
      <c r="CIY2" s="277"/>
      <c r="CIZ2" s="277"/>
      <c r="CJA2" s="277"/>
      <c r="CJB2" s="277"/>
      <c r="CJC2" s="277"/>
      <c r="CJD2" s="277"/>
      <c r="CJE2" s="277"/>
      <c r="CJF2" s="277"/>
      <c r="CJG2" s="277"/>
      <c r="CJH2" s="277"/>
      <c r="CJI2" s="277"/>
      <c r="CJJ2" s="277"/>
      <c r="CJK2" s="277"/>
      <c r="CJL2" s="277"/>
      <c r="CJM2" s="277"/>
      <c r="CJN2" s="277"/>
      <c r="CJO2" s="277"/>
      <c r="CJP2" s="277"/>
      <c r="CJQ2" s="277"/>
      <c r="CJR2" s="277"/>
      <c r="CJS2" s="277"/>
      <c r="CJT2" s="277"/>
      <c r="CJU2" s="277"/>
      <c r="CJV2" s="277"/>
      <c r="CJW2" s="277"/>
      <c r="CJX2" s="277"/>
      <c r="CJY2" s="277"/>
      <c r="CJZ2" s="277"/>
      <c r="CKA2" s="277"/>
      <c r="CKB2" s="277"/>
      <c r="CKC2" s="277"/>
      <c r="CKD2" s="277"/>
      <c r="CKE2" s="277"/>
      <c r="CKF2" s="277"/>
      <c r="CKG2" s="277"/>
      <c r="CKH2" s="277"/>
      <c r="CKI2" s="277"/>
      <c r="CKJ2" s="277"/>
      <c r="CKK2" s="277"/>
      <c r="CKL2" s="277"/>
      <c r="CKM2" s="277"/>
      <c r="CKN2" s="277"/>
      <c r="CKO2" s="277"/>
      <c r="CKP2" s="277"/>
      <c r="CKQ2" s="277"/>
      <c r="CKR2" s="277"/>
      <c r="CKS2" s="277"/>
      <c r="CKT2" s="277"/>
      <c r="CKU2" s="277"/>
      <c r="CKV2" s="277"/>
      <c r="CKW2" s="277"/>
      <c r="CKX2" s="277"/>
      <c r="CKY2" s="277"/>
      <c r="CKZ2" s="277"/>
      <c r="CLA2" s="277"/>
      <c r="CLB2" s="277"/>
      <c r="CLC2" s="277"/>
      <c r="CLD2" s="277"/>
      <c r="CLE2" s="277"/>
      <c r="CLF2" s="277"/>
      <c r="CLG2" s="277"/>
      <c r="CLH2" s="277"/>
      <c r="CLI2" s="277"/>
      <c r="CLJ2" s="277"/>
      <c r="CLK2" s="277"/>
      <c r="CLL2" s="277"/>
      <c r="CLM2" s="277"/>
      <c r="CLN2" s="277"/>
      <c r="CLO2" s="277"/>
      <c r="CLP2" s="277"/>
      <c r="CLQ2" s="277"/>
      <c r="CLR2" s="277"/>
      <c r="CLS2" s="277"/>
      <c r="CLT2" s="277"/>
      <c r="CLU2" s="277"/>
      <c r="CLV2" s="277"/>
      <c r="CLW2" s="277"/>
      <c r="CLX2" s="277"/>
      <c r="CLY2" s="277"/>
      <c r="CLZ2" s="277"/>
      <c r="CMA2" s="277"/>
      <c r="CMB2" s="277"/>
      <c r="CMC2" s="277"/>
      <c r="CMD2" s="277"/>
      <c r="CME2" s="277"/>
      <c r="CMF2" s="277"/>
      <c r="CMG2" s="277"/>
      <c r="CMH2" s="277"/>
      <c r="CMI2" s="277"/>
      <c r="CMJ2" s="277"/>
      <c r="CMK2" s="277"/>
      <c r="CML2" s="277"/>
      <c r="CMM2" s="277"/>
      <c r="CMN2" s="277"/>
      <c r="CMO2" s="277"/>
      <c r="CMP2" s="277"/>
      <c r="CMQ2" s="277"/>
      <c r="CMR2" s="277"/>
      <c r="CMS2" s="277"/>
      <c r="CMT2" s="277"/>
      <c r="CMU2" s="277"/>
      <c r="CMV2" s="277"/>
      <c r="CMW2" s="277"/>
      <c r="CMX2" s="277"/>
      <c r="CMY2" s="277"/>
      <c r="CMZ2" s="277"/>
      <c r="CNA2" s="277"/>
      <c r="CNB2" s="277"/>
      <c r="CNC2" s="277"/>
      <c r="CND2" s="277"/>
      <c r="CNE2" s="277"/>
      <c r="CNF2" s="277"/>
      <c r="CNG2" s="277"/>
      <c r="CNH2" s="277"/>
      <c r="CNI2" s="277"/>
      <c r="CNJ2" s="277"/>
      <c r="CNK2" s="277"/>
      <c r="CNL2" s="277"/>
      <c r="CNM2" s="277"/>
      <c r="CNN2" s="277"/>
      <c r="CNO2" s="277"/>
      <c r="CNP2" s="277"/>
      <c r="CNQ2" s="277"/>
      <c r="CNR2" s="277"/>
      <c r="CNS2" s="277"/>
      <c r="CNT2" s="277"/>
      <c r="CNU2" s="277"/>
      <c r="CNV2" s="277"/>
      <c r="CNW2" s="277"/>
      <c r="CNX2" s="277"/>
      <c r="CNY2" s="277"/>
      <c r="CNZ2" s="277"/>
      <c r="COA2" s="277"/>
      <c r="COB2" s="277"/>
      <c r="COC2" s="277"/>
      <c r="COD2" s="277"/>
      <c r="COE2" s="277"/>
      <c r="COF2" s="277"/>
      <c r="COG2" s="277"/>
      <c r="COH2" s="277"/>
      <c r="COI2" s="277"/>
      <c r="COJ2" s="277"/>
      <c r="COK2" s="277"/>
      <c r="COL2" s="277"/>
      <c r="COM2" s="277"/>
      <c r="CON2" s="277"/>
      <c r="COO2" s="277"/>
      <c r="COP2" s="277"/>
      <c r="COQ2" s="277"/>
      <c r="COR2" s="277"/>
      <c r="COS2" s="277"/>
      <c r="COT2" s="277"/>
      <c r="COU2" s="277"/>
      <c r="COV2" s="277"/>
      <c r="COW2" s="277"/>
      <c r="COX2" s="277"/>
      <c r="COY2" s="277"/>
      <c r="COZ2" s="277"/>
      <c r="CPA2" s="277"/>
      <c r="CPB2" s="277"/>
      <c r="CPC2" s="277"/>
      <c r="CPD2" s="277"/>
      <c r="CPE2" s="277"/>
      <c r="CPF2" s="277"/>
      <c r="CPG2" s="277"/>
      <c r="CPH2" s="277"/>
      <c r="CPI2" s="277"/>
      <c r="CPJ2" s="277"/>
      <c r="CPK2" s="277"/>
      <c r="CPL2" s="277"/>
      <c r="CPM2" s="277"/>
      <c r="CPN2" s="277"/>
      <c r="CPO2" s="277"/>
      <c r="CPP2" s="277"/>
      <c r="CPQ2" s="277"/>
      <c r="CPR2" s="277"/>
      <c r="CPS2" s="277"/>
      <c r="CPT2" s="277"/>
      <c r="CPU2" s="277"/>
      <c r="CPV2" s="277"/>
      <c r="CPW2" s="277"/>
      <c r="CPX2" s="277"/>
      <c r="CPY2" s="277"/>
      <c r="CPZ2" s="277"/>
      <c r="CQA2" s="277"/>
      <c r="CQB2" s="277"/>
      <c r="CQC2" s="277"/>
      <c r="CQD2" s="277"/>
      <c r="CQE2" s="277"/>
      <c r="CQF2" s="277"/>
      <c r="CQG2" s="277"/>
      <c r="CQH2" s="277"/>
      <c r="CQI2" s="277"/>
      <c r="CQJ2" s="277"/>
      <c r="CQK2" s="277"/>
      <c r="CQL2" s="277"/>
      <c r="CQM2" s="277"/>
      <c r="CQN2" s="277"/>
      <c r="CQO2" s="277"/>
      <c r="CQP2" s="277"/>
      <c r="CQQ2" s="277"/>
      <c r="CQR2" s="277"/>
      <c r="CQS2" s="277"/>
      <c r="CQT2" s="277"/>
      <c r="CQU2" s="277"/>
      <c r="CQV2" s="277"/>
      <c r="CQW2" s="277"/>
      <c r="CQX2" s="277"/>
      <c r="CQY2" s="277"/>
      <c r="CQZ2" s="277"/>
      <c r="CRA2" s="277"/>
      <c r="CRB2" s="277"/>
      <c r="CRC2" s="277"/>
      <c r="CRD2" s="277"/>
      <c r="CRE2" s="277"/>
      <c r="CRF2" s="277"/>
      <c r="CRG2" s="277"/>
      <c r="CRH2" s="277"/>
      <c r="CRI2" s="277"/>
      <c r="CRJ2" s="277"/>
      <c r="CRK2" s="277"/>
      <c r="CRL2" s="277"/>
      <c r="CRM2" s="277"/>
      <c r="CRN2" s="277"/>
      <c r="CRO2" s="277"/>
      <c r="CRP2" s="277"/>
      <c r="CRQ2" s="277"/>
      <c r="CRR2" s="277"/>
      <c r="CRS2" s="277"/>
      <c r="CRT2" s="277"/>
      <c r="CRU2" s="277"/>
      <c r="CRV2" s="277"/>
      <c r="CRW2" s="277"/>
      <c r="CRX2" s="277"/>
      <c r="CRY2" s="277"/>
      <c r="CRZ2" s="277"/>
      <c r="CSA2" s="277"/>
      <c r="CSB2" s="277"/>
      <c r="CSC2" s="277"/>
      <c r="CSD2" s="277"/>
      <c r="CSE2" s="277"/>
      <c r="CSF2" s="277"/>
      <c r="CSG2" s="277"/>
      <c r="CSH2" s="277"/>
      <c r="CSI2" s="277"/>
      <c r="CSJ2" s="277"/>
      <c r="CSK2" s="277"/>
      <c r="CSL2" s="277"/>
      <c r="CSM2" s="277"/>
      <c r="CSN2" s="277"/>
      <c r="CSO2" s="277"/>
      <c r="CSP2" s="277"/>
      <c r="CSQ2" s="277"/>
      <c r="CSR2" s="277"/>
      <c r="CSS2" s="277"/>
      <c r="CST2" s="277"/>
      <c r="CSU2" s="277"/>
      <c r="CSV2" s="277"/>
      <c r="CSW2" s="277"/>
      <c r="CSX2" s="277"/>
      <c r="CSY2" s="277"/>
      <c r="CSZ2" s="277"/>
      <c r="CTA2" s="277"/>
      <c r="CTB2" s="277"/>
      <c r="CTC2" s="277"/>
      <c r="CTD2" s="277"/>
      <c r="CTE2" s="277"/>
      <c r="CTF2" s="277"/>
      <c r="CTG2" s="277"/>
      <c r="CTH2" s="277"/>
      <c r="CTI2" s="277"/>
      <c r="CTJ2" s="277"/>
      <c r="CTK2" s="277"/>
      <c r="CTL2" s="277"/>
      <c r="CTM2" s="277"/>
      <c r="CTN2" s="277"/>
      <c r="CTO2" s="277"/>
      <c r="CTP2" s="277"/>
      <c r="CTQ2" s="277"/>
      <c r="CTR2" s="277"/>
      <c r="CTS2" s="277"/>
      <c r="CTT2" s="277"/>
      <c r="CTU2" s="277"/>
      <c r="CTV2" s="277"/>
      <c r="CTW2" s="277"/>
      <c r="CTX2" s="277"/>
      <c r="CTY2" s="277"/>
      <c r="CTZ2" s="277"/>
      <c r="CUA2" s="277"/>
      <c r="CUB2" s="277"/>
      <c r="CUC2" s="277"/>
      <c r="CUD2" s="277"/>
      <c r="CUE2" s="277"/>
      <c r="CUF2" s="277"/>
      <c r="CUG2" s="277"/>
      <c r="CUH2" s="277"/>
      <c r="CUI2" s="277"/>
      <c r="CUJ2" s="277"/>
      <c r="CUK2" s="277"/>
      <c r="CUL2" s="277"/>
      <c r="CUM2" s="277"/>
      <c r="CUN2" s="277"/>
      <c r="CUO2" s="277"/>
      <c r="CUP2" s="277"/>
      <c r="CUQ2" s="277"/>
      <c r="CUR2" s="277"/>
      <c r="CUS2" s="277"/>
      <c r="CUT2" s="277"/>
      <c r="CUU2" s="277"/>
      <c r="CUV2" s="277"/>
      <c r="CUW2" s="277"/>
      <c r="CUX2" s="277"/>
      <c r="CUY2" s="277"/>
      <c r="CUZ2" s="277"/>
      <c r="CVA2" s="277"/>
      <c r="CVB2" s="277"/>
      <c r="CVC2" s="277"/>
      <c r="CVD2" s="277"/>
      <c r="CVE2" s="277"/>
      <c r="CVF2" s="277"/>
      <c r="CVG2" s="277"/>
      <c r="CVH2" s="277"/>
      <c r="CVI2" s="277"/>
      <c r="CVJ2" s="277"/>
      <c r="CVK2" s="277"/>
      <c r="CVL2" s="277"/>
      <c r="CVM2" s="277"/>
      <c r="CVN2" s="277"/>
      <c r="CVO2" s="277"/>
      <c r="CVP2" s="277"/>
      <c r="CVQ2" s="277"/>
      <c r="CVR2" s="277"/>
      <c r="CVS2" s="277"/>
      <c r="CVT2" s="277"/>
      <c r="CVU2" s="277"/>
      <c r="CVV2" s="277"/>
      <c r="CVW2" s="277"/>
      <c r="CVX2" s="277"/>
      <c r="CVY2" s="277"/>
      <c r="CVZ2" s="277"/>
      <c r="CWA2" s="277"/>
      <c r="CWB2" s="277"/>
      <c r="CWC2" s="277"/>
      <c r="CWD2" s="277"/>
      <c r="CWE2" s="277"/>
      <c r="CWF2" s="277"/>
      <c r="CWG2" s="277"/>
      <c r="CWH2" s="277"/>
      <c r="CWI2" s="277"/>
      <c r="CWJ2" s="277"/>
      <c r="CWK2" s="277"/>
      <c r="CWL2" s="277"/>
      <c r="CWM2" s="277"/>
      <c r="CWN2" s="277"/>
      <c r="CWO2" s="277"/>
      <c r="CWP2" s="277"/>
      <c r="CWQ2" s="277"/>
      <c r="CWR2" s="277"/>
      <c r="CWS2" s="277"/>
      <c r="CWT2" s="277"/>
      <c r="CWU2" s="277"/>
      <c r="CWV2" s="277"/>
      <c r="CWW2" s="277"/>
      <c r="CWX2" s="277"/>
      <c r="CWY2" s="277"/>
      <c r="CWZ2" s="277"/>
      <c r="CXA2" s="277"/>
      <c r="CXB2" s="277"/>
      <c r="CXC2" s="277"/>
      <c r="CXD2" s="277"/>
      <c r="CXE2" s="277"/>
      <c r="CXF2" s="277"/>
      <c r="CXG2" s="277"/>
      <c r="CXH2" s="277"/>
      <c r="CXI2" s="277"/>
      <c r="CXJ2" s="277"/>
      <c r="CXK2" s="277"/>
      <c r="CXL2" s="277"/>
      <c r="CXM2" s="277"/>
      <c r="CXN2" s="277"/>
      <c r="CXO2" s="277"/>
      <c r="CXP2" s="277"/>
      <c r="CXQ2" s="277"/>
      <c r="CXR2" s="277"/>
      <c r="CXS2" s="277"/>
      <c r="CXT2" s="277"/>
      <c r="CXU2" s="277"/>
      <c r="CXV2" s="277"/>
      <c r="CXW2" s="277"/>
      <c r="CXX2" s="277"/>
      <c r="CXY2" s="277"/>
      <c r="CXZ2" s="277"/>
      <c r="CYA2" s="277"/>
      <c r="CYB2" s="277"/>
      <c r="CYC2" s="277"/>
      <c r="CYD2" s="277"/>
      <c r="CYE2" s="277"/>
      <c r="CYF2" s="277"/>
      <c r="CYG2" s="277"/>
      <c r="CYH2" s="277"/>
      <c r="CYI2" s="277"/>
      <c r="CYJ2" s="277"/>
      <c r="CYK2" s="277"/>
      <c r="CYL2" s="277"/>
      <c r="CYM2" s="277"/>
      <c r="CYN2" s="277"/>
      <c r="CYO2" s="277"/>
      <c r="CYP2" s="277"/>
      <c r="CYQ2" s="277"/>
      <c r="CYR2" s="277"/>
      <c r="CYS2" s="277"/>
      <c r="CYT2" s="277"/>
      <c r="CYU2" s="277"/>
      <c r="CYV2" s="277"/>
      <c r="CYW2" s="277"/>
      <c r="CYX2" s="277"/>
      <c r="CYY2" s="277"/>
      <c r="CYZ2" s="277"/>
      <c r="CZA2" s="277"/>
      <c r="CZB2" s="277"/>
      <c r="CZC2" s="277"/>
      <c r="CZD2" s="277"/>
      <c r="CZE2" s="277"/>
      <c r="CZF2" s="277"/>
      <c r="CZG2" s="277"/>
      <c r="CZH2" s="277"/>
      <c r="CZI2" s="277"/>
      <c r="CZJ2" s="277"/>
      <c r="CZK2" s="277"/>
      <c r="CZL2" s="277"/>
      <c r="CZM2" s="277"/>
      <c r="CZN2" s="277"/>
      <c r="CZO2" s="277"/>
      <c r="CZP2" s="277"/>
      <c r="CZQ2" s="277"/>
      <c r="CZR2" s="277"/>
      <c r="CZS2" s="277"/>
      <c r="CZT2" s="277"/>
      <c r="CZU2" s="277"/>
      <c r="CZV2" s="277"/>
      <c r="CZW2" s="277"/>
      <c r="CZX2" s="277"/>
      <c r="CZY2" s="277"/>
      <c r="CZZ2" s="277"/>
      <c r="DAA2" s="277"/>
      <c r="DAB2" s="277"/>
      <c r="DAC2" s="277"/>
      <c r="DAD2" s="277"/>
      <c r="DAE2" s="277"/>
      <c r="DAF2" s="277"/>
      <c r="DAG2" s="277"/>
      <c r="DAH2" s="277"/>
      <c r="DAI2" s="277"/>
      <c r="DAJ2" s="277"/>
      <c r="DAK2" s="277"/>
      <c r="DAL2" s="277"/>
      <c r="DAM2" s="277"/>
      <c r="DAN2" s="277"/>
      <c r="DAO2" s="277"/>
      <c r="DAP2" s="277"/>
      <c r="DAQ2" s="277"/>
      <c r="DAR2" s="277"/>
      <c r="DAS2" s="277"/>
      <c r="DAT2" s="277"/>
      <c r="DAU2" s="277"/>
      <c r="DAV2" s="277"/>
      <c r="DAW2" s="277"/>
      <c r="DAX2" s="277"/>
      <c r="DAY2" s="277"/>
      <c r="DAZ2" s="277"/>
      <c r="DBA2" s="277"/>
      <c r="DBB2" s="277"/>
      <c r="DBC2" s="277"/>
      <c r="DBD2" s="277"/>
      <c r="DBE2" s="277"/>
      <c r="DBF2" s="277"/>
      <c r="DBG2" s="277"/>
      <c r="DBH2" s="277"/>
      <c r="DBI2" s="277"/>
      <c r="DBJ2" s="277"/>
      <c r="DBK2" s="277"/>
      <c r="DBL2" s="277"/>
      <c r="DBM2" s="277"/>
      <c r="DBN2" s="277"/>
      <c r="DBO2" s="277"/>
      <c r="DBP2" s="277"/>
      <c r="DBQ2" s="277"/>
      <c r="DBR2" s="277"/>
      <c r="DBS2" s="277"/>
      <c r="DBT2" s="277"/>
      <c r="DBU2" s="277"/>
      <c r="DBV2" s="277"/>
      <c r="DBW2" s="277"/>
      <c r="DBX2" s="277"/>
      <c r="DBY2" s="277"/>
      <c r="DBZ2" s="277"/>
      <c r="DCA2" s="277"/>
      <c r="DCB2" s="277"/>
      <c r="DCC2" s="277"/>
      <c r="DCD2" s="277"/>
      <c r="DCE2" s="277"/>
      <c r="DCF2" s="277"/>
      <c r="DCG2" s="277"/>
      <c r="DCH2" s="277"/>
      <c r="DCI2" s="277"/>
      <c r="DCJ2" s="277"/>
      <c r="DCK2" s="277"/>
      <c r="DCL2" s="277"/>
      <c r="DCM2" s="277"/>
      <c r="DCN2" s="277"/>
      <c r="DCO2" s="277"/>
      <c r="DCP2" s="277"/>
      <c r="DCQ2" s="277"/>
      <c r="DCR2" s="277"/>
      <c r="DCS2" s="277"/>
      <c r="DCT2" s="277"/>
      <c r="DCU2" s="277"/>
      <c r="DCV2" s="277"/>
      <c r="DCW2" s="277"/>
      <c r="DCX2" s="277"/>
      <c r="DCY2" s="277"/>
      <c r="DCZ2" s="277"/>
      <c r="DDA2" s="277"/>
      <c r="DDB2" s="277"/>
      <c r="DDC2" s="277"/>
      <c r="DDD2" s="277"/>
      <c r="DDE2" s="277"/>
      <c r="DDF2" s="277"/>
      <c r="DDG2" s="277"/>
      <c r="DDH2" s="277"/>
      <c r="DDI2" s="277"/>
      <c r="DDJ2" s="277"/>
      <c r="DDK2" s="277"/>
      <c r="DDL2" s="277"/>
      <c r="DDM2" s="277"/>
      <c r="DDN2" s="277"/>
      <c r="DDO2" s="277"/>
      <c r="DDP2" s="277"/>
      <c r="DDQ2" s="277"/>
      <c r="DDR2" s="277"/>
      <c r="DDS2" s="277"/>
      <c r="DDT2" s="277"/>
      <c r="DDU2" s="277"/>
      <c r="DDV2" s="277"/>
      <c r="DDW2" s="277"/>
      <c r="DDX2" s="277"/>
      <c r="DDY2" s="277"/>
      <c r="DDZ2" s="277"/>
      <c r="DEA2" s="277"/>
      <c r="DEB2" s="277"/>
      <c r="DEC2" s="277"/>
      <c r="DED2" s="277"/>
      <c r="DEE2" s="277"/>
      <c r="DEF2" s="277"/>
      <c r="DEG2" s="277"/>
      <c r="DEH2" s="277"/>
      <c r="DEI2" s="277"/>
      <c r="DEJ2" s="277"/>
      <c r="DEK2" s="277"/>
      <c r="DEL2" s="277"/>
      <c r="DEM2" s="277"/>
      <c r="DEN2" s="277"/>
      <c r="DEO2" s="277"/>
      <c r="DEP2" s="277"/>
      <c r="DEQ2" s="277"/>
      <c r="DER2" s="277"/>
      <c r="DES2" s="277"/>
      <c r="DET2" s="277"/>
      <c r="DEU2" s="277"/>
      <c r="DEV2" s="277"/>
      <c r="DEW2" s="277"/>
      <c r="DEX2" s="277"/>
      <c r="DEY2" s="277"/>
      <c r="DEZ2" s="277"/>
      <c r="DFA2" s="277"/>
      <c r="DFB2" s="277"/>
      <c r="DFC2" s="277"/>
      <c r="DFD2" s="277"/>
      <c r="DFE2" s="277"/>
      <c r="DFF2" s="277"/>
      <c r="DFG2" s="277"/>
      <c r="DFH2" s="277"/>
      <c r="DFI2" s="277"/>
      <c r="DFJ2" s="277"/>
      <c r="DFK2" s="277"/>
      <c r="DFL2" s="277"/>
      <c r="DFM2" s="277"/>
      <c r="DFN2" s="277"/>
      <c r="DFO2" s="277"/>
      <c r="DFP2" s="277"/>
      <c r="DFQ2" s="277"/>
      <c r="DFR2" s="277"/>
      <c r="DFS2" s="277"/>
      <c r="DFT2" s="277"/>
      <c r="DFU2" s="277"/>
      <c r="DFV2" s="277"/>
      <c r="DFW2" s="277"/>
      <c r="DFX2" s="277"/>
      <c r="DFY2" s="277"/>
      <c r="DFZ2" s="277"/>
      <c r="DGA2" s="277"/>
      <c r="DGB2" s="277"/>
      <c r="DGC2" s="277"/>
      <c r="DGD2" s="277"/>
      <c r="DGE2" s="277"/>
      <c r="DGF2" s="277"/>
      <c r="DGG2" s="277"/>
      <c r="DGH2" s="277"/>
      <c r="DGI2" s="277"/>
      <c r="DGJ2" s="277"/>
      <c r="DGK2" s="277"/>
      <c r="DGL2" s="277"/>
      <c r="DGM2" s="277"/>
      <c r="DGN2" s="277"/>
      <c r="DGO2" s="277"/>
      <c r="DGP2" s="277"/>
      <c r="DGQ2" s="277"/>
      <c r="DGR2" s="277"/>
      <c r="DGS2" s="277"/>
      <c r="DGT2" s="277"/>
      <c r="DGU2" s="277"/>
      <c r="DGV2" s="277"/>
      <c r="DGW2" s="277"/>
      <c r="DGX2" s="277"/>
      <c r="DGY2" s="277"/>
      <c r="DGZ2" s="277"/>
      <c r="DHA2" s="277"/>
      <c r="DHB2" s="277"/>
      <c r="DHC2" s="277"/>
      <c r="DHD2" s="277"/>
      <c r="DHE2" s="277"/>
      <c r="DHF2" s="277"/>
      <c r="DHG2" s="277"/>
      <c r="DHH2" s="277"/>
      <c r="DHI2" s="277"/>
      <c r="DHJ2" s="277"/>
      <c r="DHK2" s="277"/>
      <c r="DHL2" s="277"/>
      <c r="DHM2" s="277"/>
      <c r="DHN2" s="277"/>
      <c r="DHO2" s="277"/>
      <c r="DHP2" s="277"/>
      <c r="DHQ2" s="277"/>
      <c r="DHR2" s="277"/>
      <c r="DHS2" s="277"/>
      <c r="DHT2" s="277"/>
      <c r="DHU2" s="277"/>
      <c r="DHV2" s="277"/>
      <c r="DHW2" s="277"/>
      <c r="DHX2" s="277"/>
      <c r="DHY2" s="277"/>
      <c r="DHZ2" s="277"/>
      <c r="DIA2" s="277"/>
      <c r="DIB2" s="277"/>
      <c r="DIC2" s="277"/>
      <c r="DID2" s="277"/>
      <c r="DIE2" s="277"/>
      <c r="DIF2" s="277"/>
      <c r="DIG2" s="277"/>
      <c r="DIH2" s="277"/>
      <c r="DII2" s="277"/>
      <c r="DIJ2" s="277"/>
      <c r="DIK2" s="277"/>
      <c r="DIL2" s="277"/>
      <c r="DIM2" s="277"/>
      <c r="DIN2" s="277"/>
      <c r="DIO2" s="277"/>
      <c r="DIP2" s="277"/>
      <c r="DIQ2" s="277"/>
      <c r="DIR2" s="277"/>
      <c r="DIS2" s="277"/>
      <c r="DIT2" s="277"/>
      <c r="DIU2" s="277"/>
      <c r="DIV2" s="277"/>
      <c r="DIW2" s="277"/>
      <c r="DIX2" s="277"/>
      <c r="DIY2" s="277"/>
      <c r="DIZ2" s="277"/>
      <c r="DJA2" s="277"/>
      <c r="DJB2" s="277"/>
      <c r="DJC2" s="277"/>
      <c r="DJD2" s="277"/>
      <c r="DJE2" s="277"/>
      <c r="DJF2" s="277"/>
      <c r="DJG2" s="277"/>
      <c r="DJH2" s="277"/>
      <c r="DJI2" s="277"/>
      <c r="DJJ2" s="277"/>
      <c r="DJK2" s="277"/>
      <c r="DJL2" s="277"/>
      <c r="DJM2" s="277"/>
      <c r="DJN2" s="277"/>
      <c r="DJO2" s="277"/>
      <c r="DJP2" s="277"/>
      <c r="DJQ2" s="277"/>
      <c r="DJR2" s="277"/>
      <c r="DJS2" s="277"/>
      <c r="DJT2" s="277"/>
      <c r="DJU2" s="277"/>
      <c r="DJV2" s="277"/>
      <c r="DJW2" s="277"/>
      <c r="DJX2" s="277"/>
      <c r="DJY2" s="277"/>
      <c r="DJZ2" s="277"/>
      <c r="DKA2" s="277"/>
      <c r="DKB2" s="277"/>
      <c r="DKC2" s="277"/>
      <c r="DKD2" s="277"/>
      <c r="DKE2" s="277"/>
      <c r="DKF2" s="277"/>
      <c r="DKG2" s="277"/>
      <c r="DKH2" s="277"/>
      <c r="DKI2" s="277"/>
      <c r="DKJ2" s="277"/>
      <c r="DKK2" s="277"/>
      <c r="DKL2" s="277"/>
      <c r="DKM2" s="277"/>
      <c r="DKN2" s="277"/>
      <c r="DKO2" s="277"/>
      <c r="DKP2" s="277"/>
      <c r="DKQ2" s="277"/>
      <c r="DKR2" s="277"/>
      <c r="DKS2" s="277"/>
      <c r="DKT2" s="277"/>
      <c r="DKU2" s="277"/>
      <c r="DKV2" s="277"/>
      <c r="DKW2" s="277"/>
      <c r="DKX2" s="277"/>
      <c r="DKY2" s="277"/>
      <c r="DKZ2" s="277"/>
      <c r="DLA2" s="277"/>
      <c r="DLB2" s="277"/>
      <c r="DLC2" s="277"/>
      <c r="DLD2" s="277"/>
      <c r="DLE2" s="277"/>
      <c r="DLF2" s="277"/>
      <c r="DLG2" s="277"/>
      <c r="DLH2" s="277"/>
      <c r="DLI2" s="277"/>
      <c r="DLJ2" s="277"/>
      <c r="DLK2" s="277"/>
      <c r="DLL2" s="277"/>
      <c r="DLM2" s="277"/>
      <c r="DLN2" s="277"/>
      <c r="DLO2" s="277"/>
      <c r="DLP2" s="277"/>
      <c r="DLQ2" s="277"/>
      <c r="DLR2" s="277"/>
      <c r="DLS2" s="277"/>
      <c r="DLT2" s="277"/>
      <c r="DLU2" s="277"/>
      <c r="DLV2" s="277"/>
      <c r="DLW2" s="277"/>
      <c r="DLX2" s="277"/>
      <c r="DLY2" s="277"/>
      <c r="DLZ2" s="277"/>
      <c r="DMA2" s="277"/>
      <c r="DMB2" s="277"/>
      <c r="DMC2" s="277"/>
      <c r="DMD2" s="277"/>
      <c r="DME2" s="277"/>
      <c r="DMF2" s="277"/>
      <c r="DMG2" s="277"/>
      <c r="DMH2" s="277"/>
      <c r="DMI2" s="277"/>
      <c r="DMJ2" s="277"/>
      <c r="DMK2" s="277"/>
      <c r="DML2" s="277"/>
      <c r="DMM2" s="277"/>
      <c r="DMN2" s="277"/>
      <c r="DMO2" s="277"/>
      <c r="DMP2" s="277"/>
      <c r="DMQ2" s="277"/>
      <c r="DMR2" s="277"/>
      <c r="DMS2" s="277"/>
      <c r="DMT2" s="277"/>
      <c r="DMU2" s="277"/>
      <c r="DMV2" s="277"/>
      <c r="DMW2" s="277"/>
      <c r="DMX2" s="277"/>
      <c r="DMY2" s="277"/>
      <c r="DMZ2" s="277"/>
      <c r="DNA2" s="277"/>
      <c r="DNB2" s="277"/>
      <c r="DNC2" s="277"/>
      <c r="DND2" s="277"/>
      <c r="DNE2" s="277"/>
      <c r="DNF2" s="277"/>
      <c r="DNG2" s="277"/>
      <c r="DNH2" s="277"/>
      <c r="DNI2" s="277"/>
      <c r="DNJ2" s="277"/>
      <c r="DNK2" s="277"/>
      <c r="DNL2" s="277"/>
      <c r="DNM2" s="277"/>
      <c r="DNN2" s="277"/>
      <c r="DNO2" s="277"/>
      <c r="DNP2" s="277"/>
      <c r="DNQ2" s="277"/>
      <c r="DNR2" s="277"/>
      <c r="DNS2" s="277"/>
      <c r="DNT2" s="277"/>
      <c r="DNU2" s="277"/>
      <c r="DNV2" s="277"/>
      <c r="DNW2" s="277"/>
      <c r="DNX2" s="277"/>
      <c r="DNY2" s="277"/>
      <c r="DNZ2" s="277"/>
      <c r="DOA2" s="277"/>
      <c r="DOB2" s="277"/>
      <c r="DOC2" s="277"/>
      <c r="DOD2" s="277"/>
      <c r="DOE2" s="277"/>
      <c r="DOF2" s="277"/>
      <c r="DOG2" s="277"/>
      <c r="DOH2" s="277"/>
      <c r="DOI2" s="277"/>
      <c r="DOJ2" s="277"/>
      <c r="DOK2" s="277"/>
      <c r="DOL2" s="277"/>
      <c r="DOM2" s="277"/>
      <c r="DON2" s="277"/>
      <c r="DOO2" s="277"/>
      <c r="DOP2" s="277"/>
      <c r="DOQ2" s="277"/>
      <c r="DOR2" s="277"/>
      <c r="DOS2" s="277"/>
      <c r="DOT2" s="277"/>
      <c r="DOU2" s="277"/>
      <c r="DOV2" s="277"/>
      <c r="DOW2" s="277"/>
      <c r="DOX2" s="277"/>
      <c r="DOY2" s="277"/>
      <c r="DOZ2" s="277"/>
      <c r="DPA2" s="277"/>
      <c r="DPB2" s="277"/>
      <c r="DPC2" s="277"/>
      <c r="DPD2" s="277"/>
      <c r="DPE2" s="277"/>
      <c r="DPF2" s="277"/>
      <c r="DPG2" s="277"/>
      <c r="DPH2" s="277"/>
      <c r="DPI2" s="277"/>
      <c r="DPJ2" s="277"/>
      <c r="DPK2" s="277"/>
      <c r="DPL2" s="277"/>
      <c r="DPM2" s="277"/>
      <c r="DPN2" s="277"/>
      <c r="DPO2" s="277"/>
      <c r="DPP2" s="277"/>
      <c r="DPQ2" s="277"/>
      <c r="DPR2" s="277"/>
      <c r="DPS2" s="277"/>
      <c r="DPT2" s="277"/>
      <c r="DPU2" s="277"/>
      <c r="DPV2" s="277"/>
      <c r="DPW2" s="277"/>
      <c r="DPX2" s="277"/>
      <c r="DPY2" s="277"/>
      <c r="DPZ2" s="277"/>
      <c r="DQA2" s="277"/>
      <c r="DQB2" s="277"/>
      <c r="DQC2" s="277"/>
      <c r="DQD2" s="277"/>
      <c r="DQE2" s="277"/>
      <c r="DQF2" s="277"/>
      <c r="DQG2" s="277"/>
      <c r="DQH2" s="277"/>
      <c r="DQI2" s="277"/>
      <c r="DQJ2" s="277"/>
      <c r="DQK2" s="277"/>
      <c r="DQL2" s="277"/>
      <c r="DQM2" s="277"/>
      <c r="DQN2" s="277"/>
      <c r="DQO2" s="277"/>
      <c r="DQP2" s="277"/>
      <c r="DQQ2" s="277"/>
      <c r="DQR2" s="277"/>
      <c r="DQS2" s="277"/>
      <c r="DQT2" s="277"/>
      <c r="DQU2" s="277"/>
      <c r="DQV2" s="277"/>
      <c r="DQW2" s="277"/>
      <c r="DQX2" s="277"/>
      <c r="DQY2" s="277"/>
      <c r="DQZ2" s="277"/>
      <c r="DRA2" s="277"/>
      <c r="DRB2" s="277"/>
      <c r="DRC2" s="277"/>
      <c r="DRD2" s="277"/>
      <c r="DRE2" s="277"/>
      <c r="DRF2" s="277"/>
      <c r="DRG2" s="277"/>
      <c r="DRH2" s="277"/>
      <c r="DRI2" s="277"/>
      <c r="DRJ2" s="277"/>
      <c r="DRK2" s="277"/>
      <c r="DRL2" s="277"/>
      <c r="DRM2" s="277"/>
      <c r="DRN2" s="277"/>
      <c r="DRO2" s="277"/>
      <c r="DRP2" s="277"/>
      <c r="DRQ2" s="277"/>
      <c r="DRR2" s="277"/>
      <c r="DRS2" s="277"/>
      <c r="DRT2" s="277"/>
      <c r="DRU2" s="277"/>
      <c r="DRV2" s="277"/>
      <c r="DRW2" s="277"/>
      <c r="DRX2" s="277"/>
      <c r="DRY2" s="277"/>
      <c r="DRZ2" s="277"/>
      <c r="DSA2" s="277"/>
      <c r="DSB2" s="277"/>
      <c r="DSC2" s="277"/>
      <c r="DSD2" s="277"/>
      <c r="DSE2" s="277"/>
      <c r="DSF2" s="277"/>
      <c r="DSG2" s="277"/>
      <c r="DSH2" s="277"/>
      <c r="DSI2" s="277"/>
      <c r="DSJ2" s="277"/>
      <c r="DSK2" s="277"/>
      <c r="DSL2" s="277"/>
      <c r="DSM2" s="277"/>
      <c r="DSN2" s="277"/>
      <c r="DSO2" s="277"/>
      <c r="DSP2" s="277"/>
      <c r="DSQ2" s="277"/>
      <c r="DSR2" s="277"/>
      <c r="DSS2" s="277"/>
      <c r="DST2" s="277"/>
      <c r="DSU2" s="277"/>
      <c r="DSV2" s="277"/>
      <c r="DSW2" s="277"/>
      <c r="DSX2" s="277"/>
      <c r="DSY2" s="277"/>
      <c r="DSZ2" s="277"/>
      <c r="DTA2" s="277"/>
      <c r="DTB2" s="277"/>
      <c r="DTC2" s="277"/>
      <c r="DTD2" s="277"/>
      <c r="DTE2" s="277"/>
      <c r="DTF2" s="277"/>
      <c r="DTG2" s="277"/>
      <c r="DTH2" s="277"/>
      <c r="DTI2" s="277"/>
      <c r="DTJ2" s="277"/>
      <c r="DTK2" s="277"/>
      <c r="DTL2" s="277"/>
      <c r="DTM2" s="277"/>
      <c r="DTN2" s="277"/>
      <c r="DTO2" s="277"/>
      <c r="DTP2" s="277"/>
      <c r="DTQ2" s="277"/>
      <c r="DTR2" s="277"/>
      <c r="DTS2" s="277"/>
      <c r="DTT2" s="277"/>
      <c r="DTU2" s="277"/>
      <c r="DTV2" s="277"/>
      <c r="DTW2" s="277"/>
      <c r="DTX2" s="277"/>
      <c r="DTY2" s="277"/>
      <c r="DTZ2" s="277"/>
      <c r="DUA2" s="277"/>
      <c r="DUB2" s="277"/>
      <c r="DUC2" s="277"/>
      <c r="DUD2" s="277"/>
      <c r="DUE2" s="277"/>
      <c r="DUF2" s="277"/>
      <c r="DUG2" s="277"/>
      <c r="DUH2" s="277"/>
      <c r="DUI2" s="277"/>
      <c r="DUJ2" s="277"/>
      <c r="DUK2" s="277"/>
      <c r="DUL2" s="277"/>
      <c r="DUM2" s="277"/>
      <c r="DUN2" s="277"/>
      <c r="DUO2" s="277"/>
      <c r="DUP2" s="277"/>
      <c r="DUQ2" s="277"/>
      <c r="DUR2" s="277"/>
      <c r="DUS2" s="277"/>
      <c r="DUT2" s="277"/>
      <c r="DUU2" s="277"/>
      <c r="DUV2" s="277"/>
      <c r="DUW2" s="277"/>
      <c r="DUX2" s="277"/>
      <c r="DUY2" s="277"/>
      <c r="DUZ2" s="277"/>
      <c r="DVA2" s="277"/>
      <c r="DVB2" s="277"/>
      <c r="DVC2" s="277"/>
      <c r="DVD2" s="277"/>
      <c r="DVE2" s="277"/>
      <c r="DVF2" s="277"/>
      <c r="DVG2" s="277"/>
      <c r="DVH2" s="277"/>
      <c r="DVI2" s="277"/>
      <c r="DVJ2" s="277"/>
      <c r="DVK2" s="277"/>
      <c r="DVL2" s="277"/>
      <c r="DVM2" s="277"/>
      <c r="DVN2" s="277"/>
      <c r="DVO2" s="277"/>
      <c r="DVP2" s="277"/>
      <c r="DVQ2" s="277"/>
      <c r="DVR2" s="277"/>
      <c r="DVS2" s="277"/>
      <c r="DVT2" s="277"/>
      <c r="DVU2" s="277"/>
      <c r="DVV2" s="277"/>
      <c r="DVW2" s="277"/>
      <c r="DVX2" s="277"/>
      <c r="DVY2" s="277"/>
      <c r="DVZ2" s="277"/>
      <c r="DWA2" s="277"/>
      <c r="DWB2" s="277"/>
      <c r="DWC2" s="277"/>
      <c r="DWD2" s="277"/>
      <c r="DWE2" s="277"/>
      <c r="DWF2" s="277"/>
      <c r="DWG2" s="277"/>
      <c r="DWH2" s="277"/>
      <c r="DWI2" s="277"/>
      <c r="DWJ2" s="277"/>
      <c r="DWK2" s="277"/>
      <c r="DWL2" s="277"/>
      <c r="DWM2" s="277"/>
      <c r="DWN2" s="277"/>
      <c r="DWO2" s="277"/>
      <c r="DWP2" s="277"/>
      <c r="DWQ2" s="277"/>
      <c r="DWR2" s="277"/>
      <c r="DWS2" s="277"/>
      <c r="DWT2" s="277"/>
      <c r="DWU2" s="277"/>
      <c r="DWV2" s="277"/>
      <c r="DWW2" s="277"/>
      <c r="DWX2" s="277"/>
      <c r="DWY2" s="277"/>
      <c r="DWZ2" s="277"/>
      <c r="DXA2" s="277"/>
      <c r="DXB2" s="277"/>
      <c r="DXC2" s="277"/>
      <c r="DXD2" s="277"/>
      <c r="DXE2" s="277"/>
      <c r="DXF2" s="277"/>
      <c r="DXG2" s="277"/>
      <c r="DXH2" s="277"/>
      <c r="DXI2" s="277"/>
      <c r="DXJ2" s="277"/>
      <c r="DXK2" s="277"/>
      <c r="DXL2" s="277"/>
      <c r="DXM2" s="277"/>
      <c r="DXN2" s="277"/>
      <c r="DXO2" s="277"/>
      <c r="DXP2" s="277"/>
      <c r="DXQ2" s="277"/>
      <c r="DXR2" s="277"/>
      <c r="DXS2" s="277"/>
      <c r="DXT2" s="277"/>
      <c r="DXU2" s="277"/>
      <c r="DXV2" s="277"/>
      <c r="DXW2" s="277"/>
      <c r="DXX2" s="277"/>
      <c r="DXY2" s="277"/>
      <c r="DXZ2" s="277"/>
      <c r="DYA2" s="277"/>
      <c r="DYB2" s="277"/>
      <c r="DYC2" s="277"/>
      <c r="DYD2" s="277"/>
      <c r="DYE2" s="277"/>
      <c r="DYF2" s="277"/>
      <c r="DYG2" s="277"/>
      <c r="DYH2" s="277"/>
      <c r="DYI2" s="277"/>
      <c r="DYJ2" s="277"/>
      <c r="DYK2" s="277"/>
      <c r="DYL2" s="277"/>
      <c r="DYM2" s="277"/>
      <c r="DYN2" s="277"/>
      <c r="DYO2" s="277"/>
      <c r="DYP2" s="277"/>
      <c r="DYQ2" s="277"/>
      <c r="DYR2" s="277"/>
      <c r="DYS2" s="277"/>
      <c r="DYT2" s="277"/>
      <c r="DYU2" s="277"/>
      <c r="DYV2" s="277"/>
      <c r="DYW2" s="277"/>
      <c r="DYX2" s="277"/>
      <c r="DYY2" s="277"/>
      <c r="DYZ2" s="277"/>
      <c r="DZA2" s="277"/>
      <c r="DZB2" s="277"/>
      <c r="DZC2" s="277"/>
      <c r="DZD2" s="277"/>
      <c r="DZE2" s="277"/>
      <c r="DZF2" s="277"/>
      <c r="DZG2" s="277"/>
      <c r="DZH2" s="277"/>
      <c r="DZI2" s="277"/>
      <c r="DZJ2" s="277"/>
      <c r="DZK2" s="277"/>
      <c r="DZL2" s="277"/>
      <c r="DZM2" s="277"/>
      <c r="DZN2" s="277"/>
      <c r="DZO2" s="277"/>
      <c r="DZP2" s="277"/>
      <c r="DZQ2" s="277"/>
      <c r="DZR2" s="277"/>
      <c r="DZS2" s="277"/>
      <c r="DZT2" s="277"/>
      <c r="DZU2" s="277"/>
      <c r="DZV2" s="277"/>
      <c r="DZW2" s="277"/>
      <c r="DZX2" s="277"/>
      <c r="DZY2" s="277"/>
      <c r="DZZ2" s="277"/>
      <c r="EAA2" s="277"/>
      <c r="EAB2" s="277"/>
      <c r="EAC2" s="277"/>
      <c r="EAD2" s="277"/>
      <c r="EAE2" s="277"/>
      <c r="EAF2" s="277"/>
      <c r="EAG2" s="277"/>
      <c r="EAH2" s="277"/>
      <c r="EAI2" s="277"/>
      <c r="EAJ2" s="277"/>
      <c r="EAK2" s="277"/>
      <c r="EAL2" s="277"/>
      <c r="EAM2" s="277"/>
      <c r="EAN2" s="277"/>
      <c r="EAO2" s="277"/>
      <c r="EAP2" s="277"/>
      <c r="EAQ2" s="277"/>
      <c r="EAR2" s="277"/>
      <c r="EAS2" s="277"/>
      <c r="EAT2" s="277"/>
      <c r="EAU2" s="277"/>
      <c r="EAV2" s="277"/>
      <c r="EAW2" s="277"/>
      <c r="EAX2" s="277"/>
      <c r="EAY2" s="277"/>
      <c r="EAZ2" s="277"/>
      <c r="EBA2" s="277"/>
      <c r="EBB2" s="277"/>
      <c r="EBC2" s="277"/>
      <c r="EBD2" s="277"/>
      <c r="EBE2" s="277"/>
      <c r="EBF2" s="277"/>
      <c r="EBG2" s="277"/>
      <c r="EBH2" s="277"/>
      <c r="EBI2" s="277"/>
      <c r="EBJ2" s="277"/>
      <c r="EBK2" s="277"/>
      <c r="EBL2" s="277"/>
      <c r="EBM2" s="277"/>
      <c r="EBN2" s="277"/>
      <c r="EBO2" s="277"/>
      <c r="EBP2" s="277"/>
      <c r="EBQ2" s="277"/>
      <c r="EBR2" s="277"/>
      <c r="EBS2" s="277"/>
      <c r="EBT2" s="277"/>
      <c r="EBU2" s="277"/>
      <c r="EBV2" s="277"/>
      <c r="EBW2" s="277"/>
      <c r="EBX2" s="277"/>
      <c r="EBY2" s="277"/>
      <c r="EBZ2" s="277"/>
      <c r="ECA2" s="277"/>
      <c r="ECB2" s="277"/>
      <c r="ECC2" s="277"/>
      <c r="ECD2" s="277"/>
      <c r="ECE2" s="277"/>
      <c r="ECF2" s="277"/>
      <c r="ECG2" s="277"/>
      <c r="ECH2" s="277"/>
      <c r="ECI2" s="277"/>
      <c r="ECJ2" s="277"/>
      <c r="ECK2" s="277"/>
      <c r="ECL2" s="277"/>
      <c r="ECM2" s="277"/>
      <c r="ECN2" s="277"/>
      <c r="ECO2" s="277"/>
      <c r="ECP2" s="277"/>
      <c r="ECQ2" s="277"/>
      <c r="ECR2" s="277"/>
      <c r="ECS2" s="277"/>
      <c r="ECT2" s="277"/>
      <c r="ECU2" s="277"/>
      <c r="ECV2" s="277"/>
      <c r="ECW2" s="277"/>
      <c r="ECX2" s="277"/>
      <c r="ECY2" s="277"/>
      <c r="ECZ2" s="277"/>
      <c r="EDA2" s="277"/>
      <c r="EDB2" s="277"/>
      <c r="EDC2" s="277"/>
      <c r="EDD2" s="277"/>
      <c r="EDE2" s="277"/>
      <c r="EDF2" s="277"/>
      <c r="EDG2" s="277"/>
      <c r="EDH2" s="277"/>
      <c r="EDI2" s="277"/>
      <c r="EDJ2" s="277"/>
      <c r="EDK2" s="277"/>
      <c r="EDL2" s="277"/>
      <c r="EDM2" s="277"/>
      <c r="EDN2" s="277"/>
      <c r="EDO2" s="277"/>
      <c r="EDP2" s="277"/>
      <c r="EDQ2" s="277"/>
      <c r="EDR2" s="277"/>
      <c r="EDS2" s="277"/>
      <c r="EDT2" s="277"/>
      <c r="EDU2" s="277"/>
      <c r="EDV2" s="277"/>
      <c r="EDW2" s="277"/>
      <c r="EDX2" s="277"/>
      <c r="EDY2" s="277"/>
      <c r="EDZ2" s="277"/>
      <c r="EEA2" s="277"/>
      <c r="EEB2" s="277"/>
      <c r="EEC2" s="277"/>
      <c r="EED2" s="277"/>
      <c r="EEE2" s="277"/>
      <c r="EEF2" s="277"/>
      <c r="EEG2" s="277"/>
      <c r="EEH2" s="277"/>
      <c r="EEI2" s="277"/>
      <c r="EEJ2" s="277"/>
      <c r="EEK2" s="277"/>
      <c r="EEL2" s="277"/>
      <c r="EEM2" s="277"/>
      <c r="EEN2" s="277"/>
      <c r="EEO2" s="277"/>
      <c r="EEP2" s="277"/>
      <c r="EEQ2" s="277"/>
      <c r="EER2" s="277"/>
      <c r="EES2" s="277"/>
      <c r="EET2" s="277"/>
      <c r="EEU2" s="277"/>
      <c r="EEV2" s="277"/>
      <c r="EEW2" s="277"/>
      <c r="EEX2" s="277"/>
      <c r="EEY2" s="277"/>
      <c r="EEZ2" s="277"/>
      <c r="EFA2" s="277"/>
      <c r="EFB2" s="277"/>
      <c r="EFC2" s="277"/>
      <c r="EFD2" s="277"/>
      <c r="EFE2" s="277"/>
      <c r="EFF2" s="277"/>
      <c r="EFG2" s="277"/>
      <c r="EFH2" s="277"/>
      <c r="EFI2" s="277"/>
      <c r="EFJ2" s="277"/>
      <c r="EFK2" s="277"/>
      <c r="EFL2" s="277"/>
      <c r="EFM2" s="277"/>
      <c r="EFN2" s="277"/>
      <c r="EFO2" s="277"/>
      <c r="EFP2" s="277"/>
      <c r="EFQ2" s="277"/>
      <c r="EFR2" s="277"/>
      <c r="EFS2" s="277"/>
      <c r="EFT2" s="277"/>
      <c r="EFU2" s="277"/>
      <c r="EFV2" s="277"/>
      <c r="EFW2" s="277"/>
      <c r="EFX2" s="277"/>
      <c r="EFY2" s="277"/>
      <c r="EFZ2" s="277"/>
      <c r="EGA2" s="277"/>
      <c r="EGB2" s="277"/>
      <c r="EGC2" s="277"/>
      <c r="EGD2" s="277"/>
      <c r="EGE2" s="277"/>
      <c r="EGF2" s="277"/>
      <c r="EGG2" s="277"/>
      <c r="EGH2" s="277"/>
      <c r="EGI2" s="277"/>
      <c r="EGJ2" s="277"/>
      <c r="EGK2" s="277"/>
      <c r="EGL2" s="277"/>
      <c r="EGM2" s="277"/>
      <c r="EGN2" s="277"/>
      <c r="EGO2" s="277"/>
      <c r="EGP2" s="277"/>
      <c r="EGQ2" s="277"/>
      <c r="EGR2" s="277"/>
      <c r="EGS2" s="277"/>
      <c r="EGT2" s="277"/>
      <c r="EGU2" s="277"/>
      <c r="EGV2" s="277"/>
      <c r="EGW2" s="277"/>
      <c r="EGX2" s="277"/>
      <c r="EGY2" s="277"/>
      <c r="EGZ2" s="277"/>
      <c r="EHA2" s="277"/>
      <c r="EHB2" s="277"/>
      <c r="EHC2" s="277"/>
      <c r="EHD2" s="277"/>
      <c r="EHE2" s="277"/>
      <c r="EHF2" s="277"/>
      <c r="EHG2" s="277"/>
      <c r="EHH2" s="277"/>
      <c r="EHI2" s="277"/>
      <c r="EHJ2" s="277"/>
      <c r="EHK2" s="277"/>
      <c r="EHL2" s="277"/>
      <c r="EHM2" s="277"/>
      <c r="EHN2" s="277"/>
      <c r="EHO2" s="277"/>
      <c r="EHP2" s="277"/>
      <c r="EHQ2" s="277"/>
      <c r="EHR2" s="277"/>
      <c r="EHS2" s="277"/>
      <c r="EHT2" s="277"/>
      <c r="EHU2" s="277"/>
      <c r="EHV2" s="277"/>
      <c r="EHW2" s="277"/>
      <c r="EHX2" s="277"/>
      <c r="EHY2" s="277"/>
      <c r="EHZ2" s="277"/>
      <c r="EIA2" s="277"/>
      <c r="EIB2" s="277"/>
      <c r="EIC2" s="277"/>
      <c r="EID2" s="277"/>
      <c r="EIE2" s="277"/>
      <c r="EIF2" s="277"/>
      <c r="EIG2" s="277"/>
      <c r="EIH2" s="277"/>
      <c r="EII2" s="277"/>
      <c r="EIJ2" s="277"/>
      <c r="EIK2" s="277"/>
      <c r="EIL2" s="277"/>
      <c r="EIM2" s="277"/>
      <c r="EIN2" s="277"/>
      <c r="EIO2" s="277"/>
      <c r="EIP2" s="277"/>
      <c r="EIQ2" s="277"/>
      <c r="EIR2" s="277"/>
      <c r="EIS2" s="277"/>
      <c r="EIT2" s="277"/>
      <c r="EIU2" s="277"/>
      <c r="EIV2" s="277"/>
      <c r="EIW2" s="277"/>
      <c r="EIX2" s="277"/>
      <c r="EIY2" s="277"/>
      <c r="EIZ2" s="277"/>
      <c r="EJA2" s="277"/>
      <c r="EJB2" s="277"/>
      <c r="EJC2" s="277"/>
      <c r="EJD2" s="277"/>
      <c r="EJE2" s="277"/>
      <c r="EJF2" s="277"/>
      <c r="EJG2" s="277"/>
      <c r="EJH2" s="277"/>
      <c r="EJI2" s="277"/>
      <c r="EJJ2" s="277"/>
      <c r="EJK2" s="277"/>
      <c r="EJL2" s="277"/>
      <c r="EJM2" s="277"/>
      <c r="EJN2" s="277"/>
      <c r="EJO2" s="277"/>
      <c r="EJP2" s="277"/>
      <c r="EJQ2" s="277"/>
      <c r="EJR2" s="277"/>
      <c r="EJS2" s="277"/>
      <c r="EJT2" s="277"/>
      <c r="EJU2" s="277"/>
      <c r="EJV2" s="277"/>
      <c r="EJW2" s="277"/>
      <c r="EJX2" s="277"/>
      <c r="EJY2" s="277"/>
      <c r="EJZ2" s="277"/>
      <c r="EKA2" s="277"/>
      <c r="EKB2" s="277"/>
      <c r="EKC2" s="277"/>
      <c r="EKD2" s="277"/>
      <c r="EKE2" s="277"/>
      <c r="EKF2" s="277"/>
      <c r="EKG2" s="277"/>
      <c r="EKH2" s="277"/>
      <c r="EKI2" s="277"/>
      <c r="EKJ2" s="277"/>
      <c r="EKK2" s="277"/>
      <c r="EKL2" s="277"/>
      <c r="EKM2" s="277"/>
      <c r="EKN2" s="277"/>
      <c r="EKO2" s="277"/>
      <c r="EKP2" s="277"/>
      <c r="EKQ2" s="277"/>
      <c r="EKR2" s="277"/>
      <c r="EKS2" s="277"/>
      <c r="EKT2" s="277"/>
      <c r="EKU2" s="277"/>
      <c r="EKV2" s="277"/>
      <c r="EKW2" s="277"/>
      <c r="EKX2" s="277"/>
      <c r="EKY2" s="277"/>
      <c r="EKZ2" s="277"/>
      <c r="ELA2" s="277"/>
      <c r="ELB2" s="277"/>
      <c r="ELC2" s="277"/>
      <c r="ELD2" s="277"/>
      <c r="ELE2" s="277"/>
      <c r="ELF2" s="277"/>
      <c r="ELG2" s="277"/>
      <c r="ELH2" s="277"/>
      <c r="ELI2" s="277"/>
      <c r="ELJ2" s="277"/>
      <c r="ELK2" s="277"/>
      <c r="ELL2" s="277"/>
      <c r="ELM2" s="277"/>
      <c r="ELN2" s="277"/>
      <c r="ELO2" s="277"/>
      <c r="ELP2" s="277"/>
      <c r="ELQ2" s="277"/>
      <c r="ELR2" s="277"/>
      <c r="ELS2" s="277"/>
      <c r="ELT2" s="277"/>
      <c r="ELU2" s="277"/>
      <c r="ELV2" s="277"/>
      <c r="ELW2" s="277"/>
      <c r="ELX2" s="277"/>
      <c r="ELY2" s="277"/>
      <c r="ELZ2" s="277"/>
      <c r="EMA2" s="277"/>
      <c r="EMB2" s="277"/>
      <c r="EMC2" s="277"/>
      <c r="EMD2" s="277"/>
      <c r="EME2" s="277"/>
      <c r="EMF2" s="277"/>
      <c r="EMG2" s="277"/>
      <c r="EMH2" s="277"/>
      <c r="EMI2" s="277"/>
      <c r="EMJ2" s="277"/>
      <c r="EMK2" s="277"/>
      <c r="EML2" s="277"/>
      <c r="EMM2" s="277"/>
      <c r="EMN2" s="277"/>
      <c r="EMO2" s="277"/>
      <c r="EMP2" s="277"/>
      <c r="EMQ2" s="277"/>
      <c r="EMR2" s="277"/>
      <c r="EMS2" s="277"/>
      <c r="EMT2" s="277"/>
      <c r="EMU2" s="277"/>
      <c r="EMV2" s="277"/>
      <c r="EMW2" s="277"/>
      <c r="EMX2" s="277"/>
      <c r="EMY2" s="277"/>
      <c r="EMZ2" s="277"/>
      <c r="ENA2" s="277"/>
      <c r="ENB2" s="277"/>
      <c r="ENC2" s="277"/>
      <c r="END2" s="277"/>
      <c r="ENE2" s="277"/>
      <c r="ENF2" s="277"/>
      <c r="ENG2" s="277"/>
      <c r="ENH2" s="277"/>
      <c r="ENI2" s="277"/>
      <c r="ENJ2" s="277"/>
      <c r="ENK2" s="277"/>
      <c r="ENL2" s="277"/>
      <c r="ENM2" s="277"/>
      <c r="ENN2" s="277"/>
      <c r="ENO2" s="277"/>
      <c r="ENP2" s="277"/>
      <c r="ENQ2" s="277"/>
      <c r="ENR2" s="277"/>
      <c r="ENS2" s="277"/>
      <c r="ENT2" s="277"/>
      <c r="ENU2" s="277"/>
      <c r="ENV2" s="277"/>
      <c r="ENW2" s="277"/>
      <c r="ENX2" s="277"/>
      <c r="ENY2" s="277"/>
      <c r="ENZ2" s="277"/>
      <c r="EOA2" s="277"/>
      <c r="EOB2" s="277"/>
      <c r="EOC2" s="277"/>
      <c r="EOD2" s="277"/>
      <c r="EOE2" s="277"/>
      <c r="EOF2" s="277"/>
      <c r="EOG2" s="277"/>
      <c r="EOH2" s="277"/>
      <c r="EOI2" s="277"/>
      <c r="EOJ2" s="277"/>
      <c r="EOK2" s="277"/>
      <c r="EOL2" s="277"/>
      <c r="EOM2" s="277"/>
      <c r="EON2" s="277"/>
      <c r="EOO2" s="277"/>
      <c r="EOP2" s="277"/>
      <c r="EOQ2" s="277"/>
      <c r="EOR2" s="277"/>
      <c r="EOS2" s="277"/>
      <c r="EOT2" s="277"/>
      <c r="EOU2" s="277"/>
      <c r="EOV2" s="277"/>
      <c r="EOW2" s="277"/>
      <c r="EOX2" s="277"/>
      <c r="EOY2" s="277"/>
      <c r="EOZ2" s="277"/>
      <c r="EPA2" s="277"/>
      <c r="EPB2" s="277"/>
      <c r="EPC2" s="277"/>
      <c r="EPD2" s="277"/>
      <c r="EPE2" s="277"/>
      <c r="EPF2" s="277"/>
      <c r="EPG2" s="277"/>
      <c r="EPH2" s="277"/>
      <c r="EPI2" s="277"/>
      <c r="EPJ2" s="277"/>
      <c r="EPK2" s="277"/>
      <c r="EPL2" s="277"/>
      <c r="EPM2" s="277"/>
      <c r="EPN2" s="277"/>
      <c r="EPO2" s="277"/>
      <c r="EPP2" s="277"/>
      <c r="EPQ2" s="277"/>
      <c r="EPR2" s="277"/>
      <c r="EPS2" s="277"/>
      <c r="EPT2" s="277"/>
      <c r="EPU2" s="277"/>
      <c r="EPV2" s="277"/>
      <c r="EPW2" s="277"/>
      <c r="EPX2" s="277"/>
      <c r="EPY2" s="277"/>
      <c r="EPZ2" s="277"/>
      <c r="EQA2" s="277"/>
      <c r="EQB2" s="277"/>
      <c r="EQC2" s="277"/>
      <c r="EQD2" s="277"/>
      <c r="EQE2" s="277"/>
      <c r="EQF2" s="277"/>
      <c r="EQG2" s="277"/>
      <c r="EQH2" s="277"/>
      <c r="EQI2" s="277"/>
      <c r="EQJ2" s="277"/>
      <c r="EQK2" s="277"/>
      <c r="EQL2" s="277"/>
      <c r="EQM2" s="277"/>
      <c r="EQN2" s="277"/>
      <c r="EQO2" s="277"/>
      <c r="EQP2" s="277"/>
      <c r="EQQ2" s="277"/>
      <c r="EQR2" s="277"/>
      <c r="EQS2" s="277"/>
      <c r="EQT2" s="277"/>
      <c r="EQU2" s="277"/>
      <c r="EQV2" s="277"/>
      <c r="EQW2" s="277"/>
      <c r="EQX2" s="277"/>
      <c r="EQY2" s="277"/>
      <c r="EQZ2" s="277"/>
      <c r="ERA2" s="277"/>
      <c r="ERB2" s="277"/>
      <c r="ERC2" s="277"/>
      <c r="ERD2" s="277"/>
      <c r="ERE2" s="277"/>
      <c r="ERF2" s="277"/>
      <c r="ERG2" s="277"/>
      <c r="ERH2" s="277"/>
      <c r="ERI2" s="277"/>
      <c r="ERJ2" s="277"/>
      <c r="ERK2" s="277"/>
      <c r="ERL2" s="277"/>
      <c r="ERM2" s="277"/>
      <c r="ERN2" s="277"/>
      <c r="ERO2" s="277"/>
      <c r="ERP2" s="277"/>
      <c r="ERQ2" s="277"/>
      <c r="ERR2" s="277"/>
      <c r="ERS2" s="277"/>
      <c r="ERT2" s="277"/>
      <c r="ERU2" s="277"/>
      <c r="ERV2" s="277"/>
      <c r="ERW2" s="277"/>
      <c r="ERX2" s="277"/>
      <c r="ERY2" s="277"/>
      <c r="ERZ2" s="277"/>
      <c r="ESA2" s="277"/>
      <c r="ESB2" s="277"/>
      <c r="ESC2" s="277"/>
      <c r="ESD2" s="277"/>
      <c r="ESE2" s="277"/>
      <c r="ESF2" s="277"/>
      <c r="ESG2" s="277"/>
      <c r="ESH2" s="277"/>
      <c r="ESI2" s="277"/>
      <c r="ESJ2" s="277"/>
      <c r="ESK2" s="277"/>
      <c r="ESL2" s="277"/>
      <c r="ESM2" s="277"/>
      <c r="ESN2" s="277"/>
      <c r="ESO2" s="277"/>
      <c r="ESP2" s="277"/>
      <c r="ESQ2" s="277"/>
      <c r="ESR2" s="277"/>
      <c r="ESS2" s="277"/>
      <c r="EST2" s="277"/>
      <c r="ESU2" s="277"/>
      <c r="ESV2" s="277"/>
      <c r="ESW2" s="277"/>
      <c r="ESX2" s="277"/>
      <c r="ESY2" s="277"/>
      <c r="ESZ2" s="277"/>
      <c r="ETA2" s="277"/>
      <c r="ETB2" s="277"/>
      <c r="ETC2" s="277"/>
      <c r="ETD2" s="277"/>
      <c r="ETE2" s="277"/>
      <c r="ETF2" s="277"/>
      <c r="ETG2" s="277"/>
      <c r="ETH2" s="277"/>
      <c r="ETI2" s="277"/>
      <c r="ETJ2" s="277"/>
      <c r="ETK2" s="277"/>
      <c r="ETL2" s="277"/>
      <c r="ETM2" s="277"/>
      <c r="ETN2" s="277"/>
      <c r="ETO2" s="277"/>
      <c r="ETP2" s="277"/>
      <c r="ETQ2" s="277"/>
      <c r="ETR2" s="277"/>
      <c r="ETS2" s="277"/>
      <c r="ETT2" s="277"/>
      <c r="ETU2" s="277"/>
      <c r="ETV2" s="277"/>
      <c r="ETW2" s="277"/>
      <c r="ETX2" s="277"/>
      <c r="ETY2" s="277"/>
      <c r="ETZ2" s="277"/>
      <c r="EUA2" s="277"/>
      <c r="EUB2" s="277"/>
      <c r="EUC2" s="277"/>
      <c r="EUD2" s="277"/>
      <c r="EUE2" s="277"/>
      <c r="EUF2" s="277"/>
      <c r="EUG2" s="277"/>
      <c r="EUH2" s="277"/>
      <c r="EUI2" s="277"/>
      <c r="EUJ2" s="277"/>
      <c r="EUK2" s="277"/>
      <c r="EUL2" s="277"/>
      <c r="EUM2" s="277"/>
      <c r="EUN2" s="277"/>
      <c r="EUO2" s="277"/>
      <c r="EUP2" s="277"/>
      <c r="EUQ2" s="277"/>
      <c r="EUR2" s="277"/>
      <c r="EUS2" s="277"/>
      <c r="EUT2" s="277"/>
      <c r="EUU2" s="277"/>
      <c r="EUV2" s="277"/>
      <c r="EUW2" s="277"/>
      <c r="EUX2" s="277"/>
      <c r="EUY2" s="277"/>
      <c r="EUZ2" s="277"/>
      <c r="EVA2" s="277"/>
      <c r="EVB2" s="277"/>
      <c r="EVC2" s="277"/>
      <c r="EVD2" s="277"/>
      <c r="EVE2" s="277"/>
      <c r="EVF2" s="277"/>
      <c r="EVG2" s="277"/>
      <c r="EVH2" s="277"/>
      <c r="EVI2" s="277"/>
      <c r="EVJ2" s="277"/>
      <c r="EVK2" s="277"/>
      <c r="EVL2" s="277"/>
      <c r="EVM2" s="277"/>
      <c r="EVN2" s="277"/>
      <c r="EVO2" s="277"/>
      <c r="EVP2" s="277"/>
      <c r="EVQ2" s="277"/>
      <c r="EVR2" s="277"/>
      <c r="EVS2" s="277"/>
      <c r="EVT2" s="277"/>
      <c r="EVU2" s="277"/>
      <c r="EVV2" s="277"/>
      <c r="EVW2" s="277"/>
      <c r="EVX2" s="277"/>
      <c r="EVY2" s="277"/>
      <c r="EVZ2" s="277"/>
      <c r="EWA2" s="277"/>
      <c r="EWB2" s="277"/>
      <c r="EWC2" s="277"/>
      <c r="EWD2" s="277"/>
      <c r="EWE2" s="277"/>
      <c r="EWF2" s="277"/>
      <c r="EWG2" s="277"/>
      <c r="EWH2" s="277"/>
      <c r="EWI2" s="277"/>
      <c r="EWJ2" s="277"/>
      <c r="EWK2" s="277"/>
      <c r="EWL2" s="277"/>
      <c r="EWM2" s="277"/>
      <c r="EWN2" s="277"/>
      <c r="EWO2" s="277"/>
      <c r="EWP2" s="277"/>
      <c r="EWQ2" s="277"/>
      <c r="EWR2" s="277"/>
      <c r="EWS2" s="277"/>
      <c r="EWT2" s="277"/>
      <c r="EWU2" s="277"/>
      <c r="EWV2" s="277"/>
      <c r="EWW2" s="277"/>
      <c r="EWX2" s="277"/>
      <c r="EWY2" s="277"/>
      <c r="EWZ2" s="277"/>
      <c r="EXA2" s="277"/>
      <c r="EXB2" s="277"/>
      <c r="EXC2" s="277"/>
      <c r="EXD2" s="277"/>
      <c r="EXE2" s="277"/>
      <c r="EXF2" s="277"/>
      <c r="EXG2" s="277"/>
      <c r="EXH2" s="277"/>
      <c r="EXI2" s="277"/>
      <c r="EXJ2" s="277"/>
      <c r="EXK2" s="277"/>
      <c r="EXL2" s="277"/>
      <c r="EXM2" s="277"/>
      <c r="EXN2" s="277"/>
      <c r="EXO2" s="277"/>
      <c r="EXP2" s="277"/>
      <c r="EXQ2" s="277"/>
      <c r="EXR2" s="277"/>
      <c r="EXS2" s="277"/>
      <c r="EXT2" s="277"/>
      <c r="EXU2" s="277"/>
      <c r="EXV2" s="277"/>
      <c r="EXW2" s="277"/>
      <c r="EXX2" s="277"/>
      <c r="EXY2" s="277"/>
      <c r="EXZ2" s="277"/>
      <c r="EYA2" s="277"/>
      <c r="EYB2" s="277"/>
      <c r="EYC2" s="277"/>
      <c r="EYD2" s="277"/>
      <c r="EYE2" s="277"/>
      <c r="EYF2" s="277"/>
      <c r="EYG2" s="277"/>
      <c r="EYH2" s="277"/>
      <c r="EYI2" s="277"/>
      <c r="EYJ2" s="277"/>
      <c r="EYK2" s="277"/>
      <c r="EYL2" s="277"/>
      <c r="EYM2" s="277"/>
      <c r="EYN2" s="277"/>
      <c r="EYO2" s="277"/>
      <c r="EYP2" s="277"/>
      <c r="EYQ2" s="277"/>
      <c r="EYR2" s="277"/>
      <c r="EYS2" s="277"/>
      <c r="EYT2" s="277"/>
      <c r="EYU2" s="277"/>
      <c r="EYV2" s="277"/>
      <c r="EYW2" s="277"/>
      <c r="EYX2" s="277"/>
      <c r="EYY2" s="277"/>
      <c r="EYZ2" s="277"/>
      <c r="EZA2" s="277"/>
      <c r="EZB2" s="277"/>
      <c r="EZC2" s="277"/>
      <c r="EZD2" s="277"/>
      <c r="EZE2" s="277"/>
      <c r="EZF2" s="277"/>
      <c r="EZG2" s="277"/>
      <c r="EZH2" s="277"/>
      <c r="EZI2" s="277"/>
      <c r="EZJ2" s="277"/>
      <c r="EZK2" s="277"/>
      <c r="EZL2" s="277"/>
      <c r="EZM2" s="277"/>
      <c r="EZN2" s="277"/>
      <c r="EZO2" s="277"/>
      <c r="EZP2" s="277"/>
      <c r="EZQ2" s="277"/>
      <c r="EZR2" s="277"/>
      <c r="EZS2" s="277"/>
      <c r="EZT2" s="277"/>
      <c r="EZU2" s="277"/>
      <c r="EZV2" s="277"/>
      <c r="EZW2" s="277"/>
      <c r="EZX2" s="277"/>
      <c r="EZY2" s="277"/>
      <c r="EZZ2" s="277"/>
      <c r="FAA2" s="277"/>
      <c r="FAB2" s="277"/>
      <c r="FAC2" s="277"/>
      <c r="FAD2" s="277"/>
      <c r="FAE2" s="277"/>
      <c r="FAF2" s="277"/>
      <c r="FAG2" s="277"/>
      <c r="FAH2" s="277"/>
      <c r="FAI2" s="277"/>
      <c r="FAJ2" s="277"/>
      <c r="FAK2" s="277"/>
      <c r="FAL2" s="277"/>
      <c r="FAM2" s="277"/>
      <c r="FAN2" s="277"/>
      <c r="FAO2" s="277"/>
      <c r="FAP2" s="277"/>
      <c r="FAQ2" s="277"/>
      <c r="FAR2" s="277"/>
      <c r="FAS2" s="277"/>
      <c r="FAT2" s="277"/>
      <c r="FAU2" s="277"/>
      <c r="FAV2" s="277"/>
      <c r="FAW2" s="277"/>
      <c r="FAX2" s="277"/>
      <c r="FAY2" s="277"/>
      <c r="FAZ2" s="277"/>
      <c r="FBA2" s="277"/>
      <c r="FBB2" s="277"/>
      <c r="FBC2" s="277"/>
      <c r="FBD2" s="277"/>
      <c r="FBE2" s="277"/>
      <c r="FBF2" s="277"/>
      <c r="FBG2" s="277"/>
      <c r="FBH2" s="277"/>
      <c r="FBI2" s="277"/>
      <c r="FBJ2" s="277"/>
      <c r="FBK2" s="277"/>
      <c r="FBL2" s="277"/>
      <c r="FBM2" s="277"/>
      <c r="FBN2" s="277"/>
      <c r="FBO2" s="277"/>
      <c r="FBP2" s="277"/>
      <c r="FBQ2" s="277"/>
      <c r="FBR2" s="277"/>
      <c r="FBS2" s="277"/>
      <c r="FBT2" s="277"/>
      <c r="FBU2" s="277"/>
      <c r="FBV2" s="277"/>
      <c r="FBW2" s="277"/>
      <c r="FBX2" s="277"/>
      <c r="FBY2" s="277"/>
      <c r="FBZ2" s="277"/>
      <c r="FCA2" s="277"/>
      <c r="FCB2" s="277"/>
      <c r="FCC2" s="277"/>
      <c r="FCD2" s="277"/>
      <c r="FCE2" s="277"/>
      <c r="FCF2" s="277"/>
      <c r="FCG2" s="277"/>
      <c r="FCH2" s="277"/>
      <c r="FCI2" s="277"/>
      <c r="FCJ2" s="277"/>
      <c r="FCK2" s="277"/>
      <c r="FCL2" s="277"/>
      <c r="FCM2" s="277"/>
      <c r="FCN2" s="277"/>
      <c r="FCO2" s="277"/>
      <c r="FCP2" s="277"/>
      <c r="FCQ2" s="277"/>
      <c r="FCR2" s="277"/>
      <c r="FCS2" s="277"/>
      <c r="FCT2" s="277"/>
      <c r="FCU2" s="277"/>
      <c r="FCV2" s="277"/>
      <c r="FCW2" s="277"/>
      <c r="FCX2" s="277"/>
      <c r="FCY2" s="277"/>
      <c r="FCZ2" s="277"/>
      <c r="FDA2" s="277"/>
      <c r="FDB2" s="277"/>
      <c r="FDC2" s="277"/>
      <c r="FDD2" s="277"/>
      <c r="FDE2" s="277"/>
      <c r="FDF2" s="277"/>
      <c r="FDG2" s="277"/>
      <c r="FDH2" s="277"/>
      <c r="FDI2" s="277"/>
      <c r="FDJ2" s="277"/>
      <c r="FDK2" s="277"/>
      <c r="FDL2" s="277"/>
      <c r="FDM2" s="277"/>
      <c r="FDN2" s="277"/>
      <c r="FDO2" s="277"/>
      <c r="FDP2" s="277"/>
      <c r="FDQ2" s="277"/>
      <c r="FDR2" s="277"/>
      <c r="FDS2" s="277"/>
      <c r="FDT2" s="277"/>
      <c r="FDU2" s="277"/>
      <c r="FDV2" s="277"/>
      <c r="FDW2" s="277"/>
      <c r="FDX2" s="277"/>
      <c r="FDY2" s="277"/>
      <c r="FDZ2" s="277"/>
      <c r="FEA2" s="277"/>
      <c r="FEB2" s="277"/>
      <c r="FEC2" s="277"/>
      <c r="FED2" s="277"/>
      <c r="FEE2" s="277"/>
      <c r="FEF2" s="277"/>
      <c r="FEG2" s="277"/>
      <c r="FEH2" s="277"/>
      <c r="FEI2" s="277"/>
      <c r="FEJ2" s="277"/>
      <c r="FEK2" s="277"/>
      <c r="FEL2" s="277"/>
      <c r="FEM2" s="277"/>
      <c r="FEN2" s="277"/>
      <c r="FEO2" s="277"/>
      <c r="FEP2" s="277"/>
      <c r="FEQ2" s="277"/>
      <c r="FER2" s="277"/>
      <c r="FES2" s="277"/>
      <c r="FET2" s="277"/>
      <c r="FEU2" s="277"/>
      <c r="FEV2" s="277"/>
      <c r="FEW2" s="277"/>
      <c r="FEX2" s="277"/>
      <c r="FEY2" s="277"/>
      <c r="FEZ2" s="277"/>
      <c r="FFA2" s="277"/>
      <c r="FFB2" s="277"/>
      <c r="FFC2" s="277"/>
      <c r="FFD2" s="277"/>
      <c r="FFE2" s="277"/>
      <c r="FFF2" s="277"/>
      <c r="FFG2" s="277"/>
      <c r="FFH2" s="277"/>
      <c r="FFI2" s="277"/>
      <c r="FFJ2" s="277"/>
      <c r="FFK2" s="277"/>
      <c r="FFL2" s="277"/>
      <c r="FFM2" s="277"/>
      <c r="FFN2" s="277"/>
      <c r="FFO2" s="277"/>
      <c r="FFP2" s="277"/>
      <c r="FFQ2" s="277"/>
      <c r="FFR2" s="277"/>
      <c r="FFS2" s="277"/>
      <c r="FFT2" s="277"/>
      <c r="FFU2" s="277"/>
      <c r="FFV2" s="277"/>
      <c r="FFW2" s="277"/>
      <c r="FFX2" s="277"/>
      <c r="FFY2" s="277"/>
      <c r="FFZ2" s="277"/>
      <c r="FGA2" s="277"/>
      <c r="FGB2" s="277"/>
      <c r="FGC2" s="277"/>
      <c r="FGD2" s="277"/>
      <c r="FGE2" s="277"/>
      <c r="FGF2" s="277"/>
      <c r="FGG2" s="277"/>
      <c r="FGH2" s="277"/>
      <c r="FGI2" s="277"/>
      <c r="FGJ2" s="277"/>
      <c r="FGK2" s="277"/>
      <c r="FGL2" s="277"/>
      <c r="FGM2" s="277"/>
      <c r="FGN2" s="277"/>
      <c r="FGO2" s="277"/>
      <c r="FGP2" s="277"/>
      <c r="FGQ2" s="277"/>
      <c r="FGR2" s="277"/>
      <c r="FGS2" s="277"/>
      <c r="FGT2" s="277"/>
      <c r="FGU2" s="277"/>
      <c r="FGV2" s="277"/>
      <c r="FGW2" s="277"/>
      <c r="FGX2" s="277"/>
      <c r="FGY2" s="277"/>
      <c r="FGZ2" s="277"/>
      <c r="FHA2" s="277"/>
      <c r="FHB2" s="277"/>
      <c r="FHC2" s="277"/>
      <c r="FHD2" s="277"/>
      <c r="FHE2" s="277"/>
      <c r="FHF2" s="277"/>
      <c r="FHG2" s="277"/>
      <c r="FHH2" s="277"/>
      <c r="FHI2" s="277"/>
      <c r="FHJ2" s="277"/>
      <c r="FHK2" s="277"/>
      <c r="FHL2" s="277"/>
      <c r="FHM2" s="277"/>
      <c r="FHN2" s="277"/>
      <c r="FHO2" s="277"/>
      <c r="FHP2" s="277"/>
      <c r="FHQ2" s="277"/>
      <c r="FHR2" s="277"/>
      <c r="FHS2" s="277"/>
      <c r="FHT2" s="277"/>
      <c r="FHU2" s="277"/>
      <c r="FHV2" s="277"/>
      <c r="FHW2" s="277"/>
      <c r="FHX2" s="277"/>
      <c r="FHY2" s="277"/>
      <c r="FHZ2" s="277"/>
      <c r="FIA2" s="277"/>
      <c r="FIB2" s="277"/>
      <c r="FIC2" s="277"/>
      <c r="FID2" s="277"/>
      <c r="FIE2" s="277"/>
      <c r="FIF2" s="277"/>
      <c r="FIG2" s="277"/>
      <c r="FIH2" s="277"/>
      <c r="FII2" s="277"/>
      <c r="FIJ2" s="277"/>
      <c r="FIK2" s="277"/>
      <c r="FIL2" s="277"/>
      <c r="FIM2" s="277"/>
      <c r="FIN2" s="277"/>
      <c r="FIO2" s="277"/>
      <c r="FIP2" s="277"/>
      <c r="FIQ2" s="277"/>
      <c r="FIR2" s="277"/>
      <c r="FIS2" s="277"/>
      <c r="FIT2" s="277"/>
      <c r="FIU2" s="277"/>
      <c r="FIV2" s="277"/>
      <c r="FIW2" s="277"/>
      <c r="FIX2" s="277"/>
      <c r="FIY2" s="277"/>
      <c r="FIZ2" s="277"/>
      <c r="FJA2" s="277"/>
      <c r="FJB2" s="277"/>
      <c r="FJC2" s="277"/>
      <c r="FJD2" s="277"/>
      <c r="FJE2" s="277"/>
      <c r="FJF2" s="277"/>
      <c r="FJG2" s="277"/>
      <c r="FJH2" s="277"/>
      <c r="FJI2" s="277"/>
      <c r="FJJ2" s="277"/>
      <c r="FJK2" s="277"/>
      <c r="FJL2" s="277"/>
      <c r="FJM2" s="277"/>
      <c r="FJN2" s="277"/>
      <c r="FJO2" s="277"/>
      <c r="FJP2" s="277"/>
      <c r="FJQ2" s="277"/>
      <c r="FJR2" s="277"/>
      <c r="FJS2" s="277"/>
      <c r="FJT2" s="277"/>
      <c r="FJU2" s="277"/>
      <c r="FJV2" s="277"/>
      <c r="FJW2" s="277"/>
      <c r="FJX2" s="277"/>
      <c r="FJY2" s="277"/>
      <c r="FJZ2" s="277"/>
      <c r="FKA2" s="277"/>
      <c r="FKB2" s="277"/>
      <c r="FKC2" s="277"/>
      <c r="FKD2" s="277"/>
      <c r="FKE2" s="277"/>
      <c r="FKF2" s="277"/>
      <c r="FKG2" s="277"/>
      <c r="FKH2" s="277"/>
      <c r="FKI2" s="277"/>
      <c r="FKJ2" s="277"/>
      <c r="FKK2" s="277"/>
      <c r="FKL2" s="277"/>
      <c r="FKM2" s="277"/>
      <c r="FKN2" s="277"/>
      <c r="FKO2" s="277"/>
      <c r="FKP2" s="277"/>
      <c r="FKQ2" s="277"/>
      <c r="FKR2" s="277"/>
      <c r="FKS2" s="277"/>
      <c r="FKT2" s="277"/>
      <c r="FKU2" s="277"/>
      <c r="FKV2" s="277"/>
      <c r="FKW2" s="277"/>
      <c r="FKX2" s="277"/>
      <c r="FKY2" s="277"/>
      <c r="FKZ2" s="277"/>
      <c r="FLA2" s="277"/>
      <c r="FLB2" s="277"/>
      <c r="FLC2" s="277"/>
      <c r="FLD2" s="277"/>
      <c r="FLE2" s="277"/>
      <c r="FLF2" s="277"/>
      <c r="FLG2" s="277"/>
      <c r="FLH2" s="277"/>
      <c r="FLI2" s="277"/>
      <c r="FLJ2" s="277"/>
      <c r="FLK2" s="277"/>
      <c r="FLL2" s="277"/>
      <c r="FLM2" s="277"/>
      <c r="FLN2" s="277"/>
      <c r="FLO2" s="277"/>
      <c r="FLP2" s="277"/>
      <c r="FLQ2" s="277"/>
      <c r="FLR2" s="277"/>
      <c r="FLS2" s="277"/>
      <c r="FLT2" s="277"/>
      <c r="FLU2" s="277"/>
      <c r="FLV2" s="277"/>
      <c r="FLW2" s="277"/>
      <c r="FLX2" s="277"/>
      <c r="FLY2" s="277"/>
      <c r="FLZ2" s="277"/>
      <c r="FMA2" s="277"/>
      <c r="FMB2" s="277"/>
      <c r="FMC2" s="277"/>
      <c r="FMD2" s="277"/>
      <c r="FME2" s="277"/>
      <c r="FMF2" s="277"/>
      <c r="FMG2" s="277"/>
      <c r="FMH2" s="277"/>
      <c r="FMI2" s="277"/>
      <c r="FMJ2" s="277"/>
      <c r="FMK2" s="277"/>
      <c r="FML2" s="277"/>
      <c r="FMM2" s="277"/>
      <c r="FMN2" s="277"/>
      <c r="FMO2" s="277"/>
      <c r="FMP2" s="277"/>
      <c r="FMQ2" s="277"/>
      <c r="FMR2" s="277"/>
      <c r="FMS2" s="277"/>
      <c r="FMT2" s="277"/>
      <c r="FMU2" s="277"/>
      <c r="FMV2" s="277"/>
      <c r="FMW2" s="277"/>
      <c r="FMX2" s="277"/>
      <c r="FMY2" s="277"/>
      <c r="FMZ2" s="277"/>
      <c r="FNA2" s="277"/>
      <c r="FNB2" s="277"/>
      <c r="FNC2" s="277"/>
      <c r="FND2" s="277"/>
      <c r="FNE2" s="277"/>
      <c r="FNF2" s="277"/>
      <c r="FNG2" s="277"/>
      <c r="FNH2" s="277"/>
      <c r="FNI2" s="277"/>
      <c r="FNJ2" s="277"/>
      <c r="FNK2" s="277"/>
      <c r="FNL2" s="277"/>
      <c r="FNM2" s="277"/>
      <c r="FNN2" s="277"/>
      <c r="FNO2" s="277"/>
      <c r="FNP2" s="277"/>
      <c r="FNQ2" s="277"/>
      <c r="FNR2" s="277"/>
      <c r="FNS2" s="277"/>
      <c r="FNT2" s="277"/>
      <c r="FNU2" s="277"/>
      <c r="FNV2" s="277"/>
      <c r="FNW2" s="277"/>
      <c r="FNX2" s="277"/>
      <c r="FNY2" s="277"/>
      <c r="FNZ2" s="277"/>
      <c r="FOA2" s="277"/>
      <c r="FOB2" s="277"/>
      <c r="FOC2" s="277"/>
      <c r="FOD2" s="277"/>
      <c r="FOE2" s="277"/>
      <c r="FOF2" s="277"/>
      <c r="FOG2" s="277"/>
      <c r="FOH2" s="277"/>
      <c r="FOI2" s="277"/>
      <c r="FOJ2" s="277"/>
      <c r="FOK2" s="277"/>
      <c r="FOL2" s="277"/>
      <c r="FOM2" s="277"/>
      <c r="FON2" s="277"/>
      <c r="FOO2" s="277"/>
      <c r="FOP2" s="277"/>
      <c r="FOQ2" s="277"/>
      <c r="FOR2" s="277"/>
      <c r="FOS2" s="277"/>
      <c r="FOT2" s="277"/>
      <c r="FOU2" s="277"/>
      <c r="FOV2" s="277"/>
      <c r="FOW2" s="277"/>
      <c r="FOX2" s="277"/>
      <c r="FOY2" s="277"/>
      <c r="FOZ2" s="277"/>
      <c r="FPA2" s="277"/>
      <c r="FPB2" s="277"/>
      <c r="FPC2" s="277"/>
      <c r="FPD2" s="277"/>
      <c r="FPE2" s="277"/>
      <c r="FPF2" s="277"/>
      <c r="FPG2" s="277"/>
      <c r="FPH2" s="277"/>
      <c r="FPI2" s="277"/>
      <c r="FPJ2" s="277"/>
      <c r="FPK2" s="277"/>
      <c r="FPL2" s="277"/>
      <c r="FPM2" s="277"/>
      <c r="FPN2" s="277"/>
      <c r="FPO2" s="277"/>
      <c r="FPP2" s="277"/>
      <c r="FPQ2" s="277"/>
      <c r="FPR2" s="277"/>
      <c r="FPS2" s="277"/>
      <c r="FPT2" s="277"/>
      <c r="FPU2" s="277"/>
      <c r="FPV2" s="277"/>
      <c r="FPW2" s="277"/>
      <c r="FPX2" s="277"/>
      <c r="FPY2" s="277"/>
      <c r="FPZ2" s="277"/>
      <c r="FQA2" s="277"/>
      <c r="FQB2" s="277"/>
      <c r="FQC2" s="277"/>
      <c r="FQD2" s="277"/>
      <c r="FQE2" s="277"/>
      <c r="FQF2" s="277"/>
      <c r="FQG2" s="277"/>
      <c r="FQH2" s="277"/>
      <c r="FQI2" s="277"/>
      <c r="FQJ2" s="277"/>
      <c r="FQK2" s="277"/>
      <c r="FQL2" s="277"/>
      <c r="FQM2" s="277"/>
      <c r="FQN2" s="277"/>
      <c r="FQO2" s="277"/>
      <c r="FQP2" s="277"/>
      <c r="FQQ2" s="277"/>
      <c r="FQR2" s="277"/>
      <c r="FQS2" s="277"/>
      <c r="FQT2" s="277"/>
      <c r="FQU2" s="277"/>
      <c r="FQV2" s="277"/>
      <c r="FQW2" s="277"/>
      <c r="FQX2" s="277"/>
      <c r="FQY2" s="277"/>
      <c r="FQZ2" s="277"/>
      <c r="FRA2" s="277"/>
      <c r="FRB2" s="277"/>
      <c r="FRC2" s="277"/>
      <c r="FRD2" s="277"/>
      <c r="FRE2" s="277"/>
      <c r="FRF2" s="277"/>
      <c r="FRG2" s="277"/>
      <c r="FRH2" s="277"/>
      <c r="FRI2" s="277"/>
      <c r="FRJ2" s="277"/>
      <c r="FRK2" s="277"/>
      <c r="FRL2" s="277"/>
      <c r="FRM2" s="277"/>
      <c r="FRN2" s="277"/>
      <c r="FRO2" s="277"/>
      <c r="FRP2" s="277"/>
      <c r="FRQ2" s="277"/>
      <c r="FRR2" s="277"/>
      <c r="FRS2" s="277"/>
      <c r="FRT2" s="277"/>
      <c r="FRU2" s="277"/>
      <c r="FRV2" s="277"/>
      <c r="FRW2" s="277"/>
      <c r="FRX2" s="277"/>
      <c r="FRY2" s="277"/>
      <c r="FRZ2" s="277"/>
      <c r="FSA2" s="277"/>
      <c r="FSB2" s="277"/>
      <c r="FSC2" s="277"/>
      <c r="FSD2" s="277"/>
      <c r="FSE2" s="277"/>
      <c r="FSF2" s="277"/>
      <c r="FSG2" s="277"/>
      <c r="FSH2" s="277"/>
      <c r="FSI2" s="277"/>
      <c r="FSJ2" s="277"/>
      <c r="FSK2" s="277"/>
      <c r="FSL2" s="277"/>
      <c r="FSM2" s="277"/>
      <c r="FSN2" s="277"/>
      <c r="FSO2" s="277"/>
      <c r="FSP2" s="277"/>
      <c r="FSQ2" s="277"/>
      <c r="FSR2" s="277"/>
      <c r="FSS2" s="277"/>
      <c r="FST2" s="277"/>
      <c r="FSU2" s="277"/>
      <c r="FSV2" s="277"/>
      <c r="FSW2" s="277"/>
      <c r="FSX2" s="277"/>
      <c r="FSY2" s="277"/>
      <c r="FSZ2" s="277"/>
      <c r="FTA2" s="277"/>
      <c r="FTB2" s="277"/>
      <c r="FTC2" s="277"/>
      <c r="FTD2" s="277"/>
      <c r="FTE2" s="277"/>
      <c r="FTF2" s="277"/>
      <c r="FTG2" s="277"/>
      <c r="FTH2" s="277"/>
      <c r="FTI2" s="277"/>
      <c r="FTJ2" s="277"/>
      <c r="FTK2" s="277"/>
      <c r="FTL2" s="277"/>
      <c r="FTM2" s="277"/>
      <c r="FTN2" s="277"/>
      <c r="FTO2" s="277"/>
      <c r="FTP2" s="277"/>
      <c r="FTQ2" s="277"/>
      <c r="FTR2" s="277"/>
      <c r="FTS2" s="277"/>
      <c r="FTT2" s="277"/>
      <c r="FTU2" s="277"/>
      <c r="FTV2" s="277"/>
      <c r="FTW2" s="277"/>
      <c r="FTX2" s="277"/>
      <c r="FTY2" s="277"/>
      <c r="FTZ2" s="277"/>
      <c r="FUA2" s="277"/>
      <c r="FUB2" s="277"/>
      <c r="FUC2" s="277"/>
      <c r="FUD2" s="277"/>
      <c r="FUE2" s="277"/>
      <c r="FUF2" s="277"/>
      <c r="FUG2" s="277"/>
      <c r="FUH2" s="277"/>
      <c r="FUI2" s="277"/>
      <c r="FUJ2" s="277"/>
      <c r="FUK2" s="277"/>
      <c r="FUL2" s="277"/>
      <c r="FUM2" s="277"/>
      <c r="FUN2" s="277"/>
      <c r="FUO2" s="277"/>
      <c r="FUP2" s="277"/>
      <c r="FUQ2" s="277"/>
      <c r="FUR2" s="277"/>
      <c r="FUS2" s="277"/>
      <c r="FUT2" s="277"/>
      <c r="FUU2" s="277"/>
      <c r="FUV2" s="277"/>
      <c r="FUW2" s="277"/>
      <c r="FUX2" s="277"/>
      <c r="FUY2" s="277"/>
      <c r="FUZ2" s="277"/>
      <c r="FVA2" s="277"/>
      <c r="FVB2" s="277"/>
      <c r="FVC2" s="277"/>
      <c r="FVD2" s="277"/>
      <c r="FVE2" s="277"/>
      <c r="FVF2" s="277"/>
      <c r="FVG2" s="277"/>
      <c r="FVH2" s="277"/>
      <c r="FVI2" s="277"/>
      <c r="FVJ2" s="277"/>
      <c r="FVK2" s="277"/>
      <c r="FVL2" s="277"/>
      <c r="FVM2" s="277"/>
      <c r="FVN2" s="277"/>
      <c r="FVO2" s="277"/>
      <c r="FVP2" s="277"/>
      <c r="FVQ2" s="277"/>
      <c r="FVR2" s="277"/>
      <c r="FVS2" s="277"/>
      <c r="FVT2" s="277"/>
      <c r="FVU2" s="277"/>
      <c r="FVV2" s="277"/>
      <c r="FVW2" s="277"/>
      <c r="FVX2" s="277"/>
      <c r="FVY2" s="277"/>
      <c r="FVZ2" s="277"/>
      <c r="FWA2" s="277"/>
      <c r="FWB2" s="277"/>
      <c r="FWC2" s="277"/>
      <c r="FWD2" s="277"/>
      <c r="FWE2" s="277"/>
      <c r="FWF2" s="277"/>
      <c r="FWG2" s="277"/>
      <c r="FWH2" s="277"/>
      <c r="FWI2" s="277"/>
      <c r="FWJ2" s="277"/>
      <c r="FWK2" s="277"/>
      <c r="FWL2" s="277"/>
      <c r="FWM2" s="277"/>
      <c r="FWN2" s="277"/>
      <c r="FWO2" s="277"/>
      <c r="FWP2" s="277"/>
      <c r="FWQ2" s="277"/>
      <c r="FWR2" s="277"/>
      <c r="FWS2" s="277"/>
      <c r="FWT2" s="277"/>
      <c r="FWU2" s="277"/>
      <c r="FWV2" s="277"/>
      <c r="FWW2" s="277"/>
      <c r="FWX2" s="277"/>
      <c r="FWY2" s="277"/>
      <c r="FWZ2" s="277"/>
      <c r="FXA2" s="277"/>
      <c r="FXB2" s="277"/>
      <c r="FXC2" s="277"/>
      <c r="FXD2" s="277"/>
      <c r="FXE2" s="277"/>
      <c r="FXF2" s="277"/>
      <c r="FXG2" s="277"/>
      <c r="FXH2" s="277"/>
      <c r="FXI2" s="277"/>
      <c r="FXJ2" s="277"/>
      <c r="FXK2" s="277"/>
      <c r="FXL2" s="277"/>
      <c r="FXM2" s="277"/>
      <c r="FXN2" s="277"/>
      <c r="FXO2" s="277"/>
      <c r="FXP2" s="277"/>
      <c r="FXQ2" s="277"/>
      <c r="FXR2" s="277"/>
      <c r="FXS2" s="277"/>
      <c r="FXT2" s="277"/>
      <c r="FXU2" s="277"/>
      <c r="FXV2" s="277"/>
      <c r="FXW2" s="277"/>
      <c r="FXX2" s="277"/>
      <c r="FXY2" s="277"/>
      <c r="FXZ2" s="277"/>
      <c r="FYA2" s="277"/>
      <c r="FYB2" s="277"/>
      <c r="FYC2" s="277"/>
      <c r="FYD2" s="277"/>
      <c r="FYE2" s="277"/>
      <c r="FYF2" s="277"/>
      <c r="FYG2" s="277"/>
      <c r="FYH2" s="277"/>
      <c r="FYI2" s="277"/>
      <c r="FYJ2" s="277"/>
      <c r="FYK2" s="277"/>
      <c r="FYL2" s="277"/>
      <c r="FYM2" s="277"/>
      <c r="FYN2" s="277"/>
      <c r="FYO2" s="277"/>
      <c r="FYP2" s="277"/>
      <c r="FYQ2" s="277"/>
      <c r="FYR2" s="277"/>
      <c r="FYS2" s="277"/>
      <c r="FYT2" s="277"/>
      <c r="FYU2" s="277"/>
      <c r="FYV2" s="277"/>
      <c r="FYW2" s="277"/>
      <c r="FYX2" s="277"/>
      <c r="FYY2" s="277"/>
      <c r="FYZ2" s="277"/>
      <c r="FZA2" s="277"/>
      <c r="FZB2" s="277"/>
      <c r="FZC2" s="277"/>
      <c r="FZD2" s="277"/>
      <c r="FZE2" s="277"/>
      <c r="FZF2" s="277"/>
      <c r="FZG2" s="277"/>
      <c r="FZH2" s="277"/>
      <c r="FZI2" s="277"/>
      <c r="FZJ2" s="277"/>
      <c r="FZK2" s="277"/>
      <c r="FZL2" s="277"/>
      <c r="FZM2" s="277"/>
      <c r="FZN2" s="277"/>
      <c r="FZO2" s="277"/>
      <c r="FZP2" s="277"/>
      <c r="FZQ2" s="277"/>
      <c r="FZR2" s="277"/>
      <c r="FZS2" s="277"/>
      <c r="FZT2" s="277"/>
      <c r="FZU2" s="277"/>
      <c r="FZV2" s="277"/>
      <c r="FZW2" s="277"/>
      <c r="FZX2" s="277"/>
      <c r="FZY2" s="277"/>
      <c r="FZZ2" s="277"/>
      <c r="GAA2" s="277"/>
      <c r="GAB2" s="277"/>
      <c r="GAC2" s="277"/>
      <c r="GAD2" s="277"/>
      <c r="GAE2" s="277"/>
      <c r="GAF2" s="277"/>
      <c r="GAG2" s="277"/>
      <c r="GAH2" s="277"/>
      <c r="GAI2" s="277"/>
      <c r="GAJ2" s="277"/>
      <c r="GAK2" s="277"/>
      <c r="GAL2" s="277"/>
      <c r="GAM2" s="277"/>
      <c r="GAN2" s="277"/>
      <c r="GAO2" s="277"/>
      <c r="GAP2" s="277"/>
      <c r="GAQ2" s="277"/>
      <c r="GAR2" s="277"/>
      <c r="GAS2" s="277"/>
      <c r="GAT2" s="277"/>
      <c r="GAU2" s="277"/>
      <c r="GAV2" s="277"/>
      <c r="GAW2" s="277"/>
      <c r="GAX2" s="277"/>
      <c r="GAY2" s="277"/>
      <c r="GAZ2" s="277"/>
      <c r="GBA2" s="277"/>
      <c r="GBB2" s="277"/>
      <c r="GBC2" s="277"/>
      <c r="GBD2" s="277"/>
      <c r="GBE2" s="277"/>
      <c r="GBF2" s="277"/>
      <c r="GBG2" s="277"/>
      <c r="GBH2" s="277"/>
      <c r="GBI2" s="277"/>
      <c r="GBJ2" s="277"/>
      <c r="GBK2" s="277"/>
      <c r="GBL2" s="277"/>
      <c r="GBM2" s="277"/>
      <c r="GBN2" s="277"/>
      <c r="GBO2" s="277"/>
      <c r="GBP2" s="277"/>
      <c r="GBQ2" s="277"/>
      <c r="GBR2" s="277"/>
      <c r="GBS2" s="277"/>
      <c r="GBT2" s="277"/>
      <c r="GBU2" s="277"/>
      <c r="GBV2" s="277"/>
      <c r="GBW2" s="277"/>
      <c r="GBX2" s="277"/>
      <c r="GBY2" s="277"/>
      <c r="GBZ2" s="277"/>
      <c r="GCA2" s="277"/>
      <c r="GCB2" s="277"/>
      <c r="GCC2" s="277"/>
      <c r="GCD2" s="277"/>
      <c r="GCE2" s="277"/>
      <c r="GCF2" s="277"/>
      <c r="GCG2" s="277"/>
      <c r="GCH2" s="277"/>
      <c r="GCI2" s="277"/>
      <c r="GCJ2" s="277"/>
      <c r="GCK2" s="277"/>
      <c r="GCL2" s="277"/>
      <c r="GCM2" s="277"/>
      <c r="GCN2" s="277"/>
      <c r="GCO2" s="277"/>
      <c r="GCP2" s="277"/>
      <c r="GCQ2" s="277"/>
      <c r="GCR2" s="277"/>
      <c r="GCS2" s="277"/>
      <c r="GCT2" s="277"/>
      <c r="GCU2" s="277"/>
      <c r="GCV2" s="277"/>
      <c r="GCW2" s="277"/>
      <c r="GCX2" s="277"/>
      <c r="GCY2" s="277"/>
      <c r="GCZ2" s="277"/>
      <c r="GDA2" s="277"/>
      <c r="GDB2" s="277"/>
      <c r="GDC2" s="277"/>
      <c r="GDD2" s="277"/>
      <c r="GDE2" s="277"/>
      <c r="GDF2" s="277"/>
      <c r="GDG2" s="277"/>
      <c r="GDH2" s="277"/>
      <c r="GDI2" s="277"/>
      <c r="GDJ2" s="277"/>
      <c r="GDK2" s="277"/>
      <c r="GDL2" s="277"/>
      <c r="GDM2" s="277"/>
      <c r="GDN2" s="277"/>
      <c r="GDO2" s="277"/>
      <c r="GDP2" s="277"/>
      <c r="GDQ2" s="277"/>
      <c r="GDR2" s="277"/>
      <c r="GDS2" s="277"/>
      <c r="GDT2" s="277"/>
      <c r="GDU2" s="277"/>
      <c r="GDV2" s="277"/>
      <c r="GDW2" s="277"/>
      <c r="GDX2" s="277"/>
      <c r="GDY2" s="277"/>
      <c r="GDZ2" s="277"/>
      <c r="GEA2" s="277"/>
      <c r="GEB2" s="277"/>
      <c r="GEC2" s="277"/>
      <c r="GED2" s="277"/>
      <c r="GEE2" s="277"/>
      <c r="GEF2" s="277"/>
      <c r="GEG2" s="277"/>
      <c r="GEH2" s="277"/>
      <c r="GEI2" s="277"/>
      <c r="GEJ2" s="277"/>
      <c r="GEK2" s="277"/>
      <c r="GEL2" s="277"/>
      <c r="GEM2" s="277"/>
      <c r="GEN2" s="277"/>
      <c r="GEO2" s="277"/>
      <c r="GEP2" s="277"/>
      <c r="GEQ2" s="277"/>
      <c r="GER2" s="277"/>
      <c r="GES2" s="277"/>
      <c r="GET2" s="277"/>
      <c r="GEU2" s="277"/>
      <c r="GEV2" s="277"/>
      <c r="GEW2" s="277"/>
      <c r="GEX2" s="277"/>
      <c r="GEY2" s="277"/>
      <c r="GEZ2" s="277"/>
      <c r="GFA2" s="277"/>
      <c r="GFB2" s="277"/>
      <c r="GFC2" s="277"/>
      <c r="GFD2" s="277"/>
      <c r="GFE2" s="277"/>
      <c r="GFF2" s="277"/>
      <c r="GFG2" s="277"/>
      <c r="GFH2" s="277"/>
      <c r="GFI2" s="277"/>
      <c r="GFJ2" s="277"/>
      <c r="GFK2" s="277"/>
      <c r="GFL2" s="277"/>
      <c r="GFM2" s="277"/>
      <c r="GFN2" s="277"/>
      <c r="GFO2" s="277"/>
      <c r="GFP2" s="277"/>
      <c r="GFQ2" s="277"/>
      <c r="GFR2" s="277"/>
      <c r="GFS2" s="277"/>
      <c r="GFT2" s="277"/>
      <c r="GFU2" s="277"/>
      <c r="GFV2" s="277"/>
      <c r="GFW2" s="277"/>
      <c r="GFX2" s="277"/>
      <c r="GFY2" s="277"/>
      <c r="GFZ2" s="277"/>
      <c r="GGA2" s="277"/>
      <c r="GGB2" s="277"/>
      <c r="GGC2" s="277"/>
      <c r="GGD2" s="277"/>
      <c r="GGE2" s="277"/>
      <c r="GGF2" s="277"/>
      <c r="GGG2" s="277"/>
      <c r="GGH2" s="277"/>
      <c r="GGI2" s="277"/>
      <c r="GGJ2" s="277"/>
      <c r="GGK2" s="277"/>
      <c r="GGL2" s="277"/>
      <c r="GGM2" s="277"/>
      <c r="GGN2" s="277"/>
      <c r="GGO2" s="277"/>
      <c r="GGP2" s="277"/>
      <c r="GGQ2" s="277"/>
      <c r="GGR2" s="277"/>
      <c r="GGS2" s="277"/>
      <c r="GGT2" s="277"/>
      <c r="GGU2" s="277"/>
      <c r="GGV2" s="277"/>
      <c r="GGW2" s="277"/>
      <c r="GGX2" s="277"/>
      <c r="GGY2" s="277"/>
      <c r="GGZ2" s="277"/>
      <c r="GHA2" s="277"/>
      <c r="GHB2" s="277"/>
      <c r="GHC2" s="277"/>
      <c r="GHD2" s="277"/>
      <c r="GHE2" s="277"/>
      <c r="GHF2" s="277"/>
      <c r="GHG2" s="277"/>
      <c r="GHH2" s="277"/>
      <c r="GHI2" s="277"/>
      <c r="GHJ2" s="277"/>
      <c r="GHK2" s="277"/>
      <c r="GHL2" s="277"/>
      <c r="GHM2" s="277"/>
      <c r="GHN2" s="277"/>
      <c r="GHO2" s="277"/>
      <c r="GHP2" s="277"/>
      <c r="GHQ2" s="277"/>
      <c r="GHR2" s="277"/>
      <c r="GHS2" s="277"/>
      <c r="GHT2" s="277"/>
      <c r="GHU2" s="277"/>
      <c r="GHV2" s="277"/>
      <c r="GHW2" s="277"/>
      <c r="GHX2" s="277"/>
      <c r="GHY2" s="277"/>
      <c r="GHZ2" s="277"/>
      <c r="GIA2" s="277"/>
      <c r="GIB2" s="277"/>
      <c r="GIC2" s="277"/>
      <c r="GID2" s="277"/>
      <c r="GIE2" s="277"/>
      <c r="GIF2" s="277"/>
      <c r="GIG2" s="277"/>
      <c r="GIH2" s="277"/>
      <c r="GII2" s="277"/>
      <c r="GIJ2" s="277"/>
      <c r="GIK2" s="277"/>
      <c r="GIL2" s="277"/>
      <c r="GIM2" s="277"/>
      <c r="GIN2" s="277"/>
      <c r="GIO2" s="277"/>
      <c r="GIP2" s="277"/>
      <c r="GIQ2" s="277"/>
      <c r="GIR2" s="277"/>
      <c r="GIS2" s="277"/>
      <c r="GIT2" s="277"/>
      <c r="GIU2" s="277"/>
      <c r="GIV2" s="277"/>
      <c r="GIW2" s="277"/>
      <c r="GIX2" s="277"/>
      <c r="GIY2" s="277"/>
      <c r="GIZ2" s="277"/>
      <c r="GJA2" s="277"/>
      <c r="GJB2" s="277"/>
      <c r="GJC2" s="277"/>
      <c r="GJD2" s="277"/>
      <c r="GJE2" s="277"/>
      <c r="GJF2" s="277"/>
      <c r="GJG2" s="277"/>
      <c r="GJH2" s="277"/>
      <c r="GJI2" s="277"/>
      <c r="GJJ2" s="277"/>
      <c r="GJK2" s="277"/>
      <c r="GJL2" s="277"/>
      <c r="GJM2" s="277"/>
      <c r="GJN2" s="277"/>
      <c r="GJO2" s="277"/>
      <c r="GJP2" s="277"/>
      <c r="GJQ2" s="277"/>
      <c r="GJR2" s="277"/>
      <c r="GJS2" s="277"/>
      <c r="GJT2" s="277"/>
      <c r="GJU2" s="277"/>
      <c r="GJV2" s="277"/>
      <c r="GJW2" s="277"/>
      <c r="GJX2" s="277"/>
      <c r="GJY2" s="277"/>
      <c r="GJZ2" s="277"/>
      <c r="GKA2" s="277"/>
      <c r="GKB2" s="277"/>
      <c r="GKC2" s="277"/>
      <c r="GKD2" s="277"/>
      <c r="GKE2" s="277"/>
      <c r="GKF2" s="277"/>
      <c r="GKG2" s="277"/>
      <c r="GKH2" s="277"/>
      <c r="GKI2" s="277"/>
      <c r="GKJ2" s="277"/>
      <c r="GKK2" s="277"/>
      <c r="GKL2" s="277"/>
      <c r="GKM2" s="277"/>
      <c r="GKN2" s="277"/>
      <c r="GKO2" s="277"/>
      <c r="GKP2" s="277"/>
      <c r="GKQ2" s="277"/>
      <c r="GKR2" s="277"/>
      <c r="GKS2" s="277"/>
      <c r="GKT2" s="277"/>
      <c r="GKU2" s="277"/>
      <c r="GKV2" s="277"/>
      <c r="GKW2" s="277"/>
      <c r="GKX2" s="277"/>
      <c r="GKY2" s="277"/>
      <c r="GKZ2" s="277"/>
      <c r="GLA2" s="277"/>
      <c r="GLB2" s="277"/>
      <c r="GLC2" s="277"/>
      <c r="GLD2" s="277"/>
      <c r="GLE2" s="277"/>
      <c r="GLF2" s="277"/>
      <c r="GLG2" s="277"/>
      <c r="GLH2" s="277"/>
      <c r="GLI2" s="277"/>
      <c r="GLJ2" s="277"/>
      <c r="GLK2" s="277"/>
      <c r="GLL2" s="277"/>
      <c r="GLM2" s="277"/>
      <c r="GLN2" s="277"/>
      <c r="GLO2" s="277"/>
      <c r="GLP2" s="277"/>
      <c r="GLQ2" s="277"/>
      <c r="GLR2" s="277"/>
      <c r="GLS2" s="277"/>
      <c r="GLT2" s="277"/>
      <c r="GLU2" s="277"/>
      <c r="GLV2" s="277"/>
      <c r="GLW2" s="277"/>
      <c r="GLX2" s="277"/>
      <c r="GLY2" s="277"/>
      <c r="GLZ2" s="277"/>
      <c r="GMA2" s="277"/>
      <c r="GMB2" s="277"/>
      <c r="GMC2" s="277"/>
      <c r="GMD2" s="277"/>
      <c r="GME2" s="277"/>
      <c r="GMF2" s="277"/>
      <c r="GMG2" s="277"/>
      <c r="GMH2" s="277"/>
      <c r="GMI2" s="277"/>
      <c r="GMJ2" s="277"/>
      <c r="GMK2" s="277"/>
      <c r="GML2" s="277"/>
      <c r="GMM2" s="277"/>
      <c r="GMN2" s="277"/>
      <c r="GMO2" s="277"/>
      <c r="GMP2" s="277"/>
      <c r="GMQ2" s="277"/>
      <c r="GMR2" s="277"/>
      <c r="GMS2" s="277"/>
      <c r="GMT2" s="277"/>
      <c r="GMU2" s="277"/>
      <c r="GMV2" s="277"/>
      <c r="GMW2" s="277"/>
      <c r="GMX2" s="277"/>
      <c r="GMY2" s="277"/>
      <c r="GMZ2" s="277"/>
      <c r="GNA2" s="277"/>
      <c r="GNB2" s="277"/>
      <c r="GNC2" s="277"/>
      <c r="GND2" s="277"/>
      <c r="GNE2" s="277"/>
      <c r="GNF2" s="277"/>
      <c r="GNG2" s="277"/>
      <c r="GNH2" s="277"/>
      <c r="GNI2" s="277"/>
      <c r="GNJ2" s="277"/>
      <c r="GNK2" s="277"/>
      <c r="GNL2" s="277"/>
      <c r="GNM2" s="277"/>
      <c r="GNN2" s="277"/>
      <c r="GNO2" s="277"/>
      <c r="GNP2" s="277"/>
      <c r="GNQ2" s="277"/>
      <c r="GNR2" s="277"/>
      <c r="GNS2" s="277"/>
      <c r="GNT2" s="277"/>
      <c r="GNU2" s="277"/>
      <c r="GNV2" s="277"/>
      <c r="GNW2" s="277"/>
      <c r="GNX2" s="277"/>
      <c r="GNY2" s="277"/>
      <c r="GNZ2" s="277"/>
      <c r="GOA2" s="277"/>
      <c r="GOB2" s="277"/>
      <c r="GOC2" s="277"/>
      <c r="GOD2" s="277"/>
      <c r="GOE2" s="277"/>
      <c r="GOF2" s="277"/>
      <c r="GOG2" s="277"/>
      <c r="GOH2" s="277"/>
      <c r="GOI2" s="277"/>
      <c r="GOJ2" s="277"/>
      <c r="GOK2" s="277"/>
      <c r="GOL2" s="277"/>
      <c r="GOM2" s="277"/>
      <c r="GON2" s="277"/>
      <c r="GOO2" s="277"/>
      <c r="GOP2" s="277"/>
      <c r="GOQ2" s="277"/>
      <c r="GOR2" s="277"/>
      <c r="GOS2" s="277"/>
      <c r="GOT2" s="277"/>
      <c r="GOU2" s="277"/>
      <c r="GOV2" s="277"/>
      <c r="GOW2" s="277"/>
      <c r="GOX2" s="277"/>
      <c r="GOY2" s="277"/>
      <c r="GOZ2" s="277"/>
      <c r="GPA2" s="277"/>
      <c r="GPB2" s="277"/>
      <c r="GPC2" s="277"/>
      <c r="GPD2" s="277"/>
      <c r="GPE2" s="277"/>
      <c r="GPF2" s="277"/>
      <c r="GPG2" s="277"/>
      <c r="GPH2" s="277"/>
      <c r="GPI2" s="277"/>
      <c r="GPJ2" s="277"/>
      <c r="GPK2" s="277"/>
      <c r="GPL2" s="277"/>
      <c r="GPM2" s="277"/>
      <c r="GPN2" s="277"/>
      <c r="GPO2" s="277"/>
      <c r="GPP2" s="277"/>
      <c r="GPQ2" s="277"/>
      <c r="GPR2" s="277"/>
      <c r="GPS2" s="277"/>
      <c r="GPT2" s="277"/>
      <c r="GPU2" s="277"/>
      <c r="GPV2" s="277"/>
      <c r="GPW2" s="277"/>
      <c r="GPX2" s="277"/>
      <c r="GPY2" s="277"/>
      <c r="GPZ2" s="277"/>
      <c r="GQA2" s="277"/>
      <c r="GQB2" s="277"/>
      <c r="GQC2" s="277"/>
      <c r="GQD2" s="277"/>
      <c r="GQE2" s="277"/>
      <c r="GQF2" s="277"/>
      <c r="GQG2" s="277"/>
      <c r="GQH2" s="277"/>
      <c r="GQI2" s="277"/>
      <c r="GQJ2" s="277"/>
      <c r="GQK2" s="277"/>
      <c r="GQL2" s="277"/>
      <c r="GQM2" s="277"/>
      <c r="GQN2" s="277"/>
      <c r="GQO2" s="277"/>
      <c r="GQP2" s="277"/>
      <c r="GQQ2" s="277"/>
      <c r="GQR2" s="277"/>
      <c r="GQS2" s="277"/>
      <c r="GQT2" s="277"/>
      <c r="GQU2" s="277"/>
      <c r="GQV2" s="277"/>
      <c r="GQW2" s="277"/>
      <c r="GQX2" s="277"/>
      <c r="GQY2" s="277"/>
      <c r="GQZ2" s="277"/>
      <c r="GRA2" s="277"/>
      <c r="GRB2" s="277"/>
      <c r="GRC2" s="277"/>
      <c r="GRD2" s="277"/>
      <c r="GRE2" s="277"/>
      <c r="GRF2" s="277"/>
      <c r="GRG2" s="277"/>
      <c r="GRH2" s="277"/>
      <c r="GRI2" s="277"/>
      <c r="GRJ2" s="277"/>
      <c r="GRK2" s="277"/>
      <c r="GRL2" s="277"/>
      <c r="GRM2" s="277"/>
      <c r="GRN2" s="277"/>
      <c r="GRO2" s="277"/>
      <c r="GRP2" s="277"/>
      <c r="GRQ2" s="277"/>
      <c r="GRR2" s="277"/>
      <c r="GRS2" s="277"/>
      <c r="GRT2" s="277"/>
      <c r="GRU2" s="277"/>
      <c r="GRV2" s="277"/>
      <c r="GRW2" s="277"/>
      <c r="GRX2" s="277"/>
      <c r="GRY2" s="277"/>
      <c r="GRZ2" s="277"/>
      <c r="GSA2" s="277"/>
      <c r="GSB2" s="277"/>
      <c r="GSC2" s="277"/>
      <c r="GSD2" s="277"/>
      <c r="GSE2" s="277"/>
      <c r="GSF2" s="277"/>
      <c r="GSG2" s="277"/>
      <c r="GSH2" s="277"/>
      <c r="GSI2" s="277"/>
      <c r="GSJ2" s="277"/>
      <c r="GSK2" s="277"/>
      <c r="GSL2" s="277"/>
      <c r="GSM2" s="277"/>
      <c r="GSN2" s="277"/>
      <c r="GSO2" s="277"/>
      <c r="GSP2" s="277"/>
      <c r="GSQ2" s="277"/>
      <c r="GSR2" s="277"/>
      <c r="GSS2" s="277"/>
      <c r="GST2" s="277"/>
      <c r="GSU2" s="277"/>
      <c r="GSV2" s="277"/>
      <c r="GSW2" s="277"/>
      <c r="GSX2" s="277"/>
      <c r="GSY2" s="277"/>
      <c r="GSZ2" s="277"/>
      <c r="GTA2" s="277"/>
      <c r="GTB2" s="277"/>
      <c r="GTC2" s="277"/>
      <c r="GTD2" s="277"/>
      <c r="GTE2" s="277"/>
      <c r="GTF2" s="277"/>
      <c r="GTG2" s="277"/>
      <c r="GTH2" s="277"/>
      <c r="GTI2" s="277"/>
      <c r="GTJ2" s="277"/>
      <c r="GTK2" s="277"/>
      <c r="GTL2" s="277"/>
      <c r="GTM2" s="277"/>
      <c r="GTN2" s="277"/>
      <c r="GTO2" s="277"/>
      <c r="GTP2" s="277"/>
      <c r="GTQ2" s="277"/>
      <c r="GTR2" s="277"/>
      <c r="GTS2" s="277"/>
      <c r="GTT2" s="277"/>
      <c r="GTU2" s="277"/>
      <c r="GTV2" s="277"/>
      <c r="GTW2" s="277"/>
      <c r="GTX2" s="277"/>
      <c r="GTY2" s="277"/>
      <c r="GTZ2" s="277"/>
      <c r="GUA2" s="277"/>
      <c r="GUB2" s="277"/>
      <c r="GUC2" s="277"/>
      <c r="GUD2" s="277"/>
      <c r="GUE2" s="277"/>
      <c r="GUF2" s="277"/>
      <c r="GUG2" s="277"/>
      <c r="GUH2" s="277"/>
      <c r="GUI2" s="277"/>
      <c r="GUJ2" s="277"/>
      <c r="GUK2" s="277"/>
      <c r="GUL2" s="277"/>
      <c r="GUM2" s="277"/>
      <c r="GUN2" s="277"/>
      <c r="GUO2" s="277"/>
      <c r="GUP2" s="277"/>
      <c r="GUQ2" s="277"/>
      <c r="GUR2" s="277"/>
      <c r="GUS2" s="277"/>
      <c r="GUT2" s="277"/>
      <c r="GUU2" s="277"/>
      <c r="GUV2" s="277"/>
      <c r="GUW2" s="277"/>
      <c r="GUX2" s="277"/>
      <c r="GUY2" s="277"/>
      <c r="GUZ2" s="277"/>
      <c r="GVA2" s="277"/>
      <c r="GVB2" s="277"/>
      <c r="GVC2" s="277"/>
      <c r="GVD2" s="277"/>
      <c r="GVE2" s="277"/>
      <c r="GVF2" s="277"/>
      <c r="GVG2" s="277"/>
      <c r="GVH2" s="277"/>
      <c r="GVI2" s="277"/>
      <c r="GVJ2" s="277"/>
      <c r="GVK2" s="277"/>
      <c r="GVL2" s="277"/>
      <c r="GVM2" s="277"/>
      <c r="GVN2" s="277"/>
      <c r="GVO2" s="277"/>
      <c r="GVP2" s="277"/>
      <c r="GVQ2" s="277"/>
      <c r="GVR2" s="277"/>
      <c r="GVS2" s="277"/>
      <c r="GVT2" s="277"/>
      <c r="GVU2" s="277"/>
      <c r="GVV2" s="277"/>
      <c r="GVW2" s="277"/>
      <c r="GVX2" s="277"/>
      <c r="GVY2" s="277"/>
      <c r="GVZ2" s="277"/>
      <c r="GWA2" s="277"/>
      <c r="GWB2" s="277"/>
      <c r="GWC2" s="277"/>
      <c r="GWD2" s="277"/>
      <c r="GWE2" s="277"/>
      <c r="GWF2" s="277"/>
      <c r="GWG2" s="277"/>
      <c r="GWH2" s="277"/>
      <c r="GWI2" s="277"/>
      <c r="GWJ2" s="277"/>
      <c r="GWK2" s="277"/>
      <c r="GWL2" s="277"/>
      <c r="GWM2" s="277"/>
      <c r="GWN2" s="277"/>
      <c r="GWO2" s="277"/>
      <c r="GWP2" s="277"/>
      <c r="GWQ2" s="277"/>
      <c r="GWR2" s="277"/>
      <c r="GWS2" s="277"/>
      <c r="GWT2" s="277"/>
      <c r="GWU2" s="277"/>
      <c r="GWV2" s="277"/>
      <c r="GWW2" s="277"/>
      <c r="GWX2" s="277"/>
      <c r="GWY2" s="277"/>
      <c r="GWZ2" s="277"/>
      <c r="GXA2" s="277"/>
      <c r="GXB2" s="277"/>
      <c r="GXC2" s="277"/>
      <c r="GXD2" s="277"/>
      <c r="GXE2" s="277"/>
      <c r="GXF2" s="277"/>
      <c r="GXG2" s="277"/>
      <c r="GXH2" s="277"/>
      <c r="GXI2" s="277"/>
      <c r="GXJ2" s="277"/>
      <c r="GXK2" s="277"/>
      <c r="GXL2" s="277"/>
      <c r="GXM2" s="277"/>
      <c r="GXN2" s="277"/>
      <c r="GXO2" s="277"/>
      <c r="GXP2" s="277"/>
      <c r="GXQ2" s="277"/>
      <c r="GXR2" s="277"/>
      <c r="GXS2" s="277"/>
      <c r="GXT2" s="277"/>
      <c r="GXU2" s="277"/>
      <c r="GXV2" s="277"/>
      <c r="GXW2" s="277"/>
      <c r="GXX2" s="277"/>
      <c r="GXY2" s="277"/>
      <c r="GXZ2" s="277"/>
      <c r="GYA2" s="277"/>
      <c r="GYB2" s="277"/>
      <c r="GYC2" s="277"/>
      <c r="GYD2" s="277"/>
      <c r="GYE2" s="277"/>
      <c r="GYF2" s="277"/>
      <c r="GYG2" s="277"/>
      <c r="GYH2" s="277"/>
      <c r="GYI2" s="277"/>
      <c r="GYJ2" s="277"/>
      <c r="GYK2" s="277"/>
      <c r="GYL2" s="277"/>
      <c r="GYM2" s="277"/>
      <c r="GYN2" s="277"/>
      <c r="GYO2" s="277"/>
      <c r="GYP2" s="277"/>
      <c r="GYQ2" s="277"/>
      <c r="GYR2" s="277"/>
      <c r="GYS2" s="277"/>
      <c r="GYT2" s="277"/>
      <c r="GYU2" s="277"/>
      <c r="GYV2" s="277"/>
      <c r="GYW2" s="277"/>
      <c r="GYX2" s="277"/>
      <c r="GYY2" s="277"/>
      <c r="GYZ2" s="277"/>
      <c r="GZA2" s="277"/>
      <c r="GZB2" s="277"/>
      <c r="GZC2" s="277"/>
      <c r="GZD2" s="277"/>
      <c r="GZE2" s="277"/>
      <c r="GZF2" s="277"/>
      <c r="GZG2" s="277"/>
      <c r="GZH2" s="277"/>
      <c r="GZI2" s="277"/>
      <c r="GZJ2" s="277"/>
      <c r="GZK2" s="277"/>
      <c r="GZL2" s="277"/>
      <c r="GZM2" s="277"/>
      <c r="GZN2" s="277"/>
      <c r="GZO2" s="277"/>
      <c r="GZP2" s="277"/>
      <c r="GZQ2" s="277"/>
      <c r="GZR2" s="277"/>
      <c r="GZS2" s="277"/>
      <c r="GZT2" s="277"/>
      <c r="GZU2" s="277"/>
      <c r="GZV2" s="277"/>
      <c r="GZW2" s="277"/>
      <c r="GZX2" s="277"/>
      <c r="GZY2" s="277"/>
      <c r="GZZ2" s="277"/>
      <c r="HAA2" s="277"/>
      <c r="HAB2" s="277"/>
      <c r="HAC2" s="277"/>
      <c r="HAD2" s="277"/>
      <c r="HAE2" s="277"/>
      <c r="HAF2" s="277"/>
      <c r="HAG2" s="277"/>
      <c r="HAH2" s="277"/>
      <c r="HAI2" s="277"/>
      <c r="HAJ2" s="277"/>
      <c r="HAK2" s="277"/>
      <c r="HAL2" s="277"/>
      <c r="HAM2" s="277"/>
      <c r="HAN2" s="277"/>
      <c r="HAO2" s="277"/>
      <c r="HAP2" s="277"/>
      <c r="HAQ2" s="277"/>
      <c r="HAR2" s="277"/>
      <c r="HAS2" s="277"/>
      <c r="HAT2" s="277"/>
      <c r="HAU2" s="277"/>
      <c r="HAV2" s="277"/>
      <c r="HAW2" s="277"/>
      <c r="HAX2" s="277"/>
      <c r="HAY2" s="277"/>
      <c r="HAZ2" s="277"/>
      <c r="HBA2" s="277"/>
      <c r="HBB2" s="277"/>
      <c r="HBC2" s="277"/>
      <c r="HBD2" s="277"/>
      <c r="HBE2" s="277"/>
      <c r="HBF2" s="277"/>
      <c r="HBG2" s="277"/>
      <c r="HBH2" s="277"/>
      <c r="HBI2" s="277"/>
      <c r="HBJ2" s="277"/>
      <c r="HBK2" s="277"/>
      <c r="HBL2" s="277"/>
      <c r="HBM2" s="277"/>
      <c r="HBN2" s="277"/>
      <c r="HBO2" s="277"/>
      <c r="HBP2" s="277"/>
      <c r="HBQ2" s="277"/>
      <c r="HBR2" s="277"/>
      <c r="HBS2" s="277"/>
      <c r="HBT2" s="277"/>
      <c r="HBU2" s="277"/>
      <c r="HBV2" s="277"/>
      <c r="HBW2" s="277"/>
      <c r="HBX2" s="277"/>
      <c r="HBY2" s="277"/>
      <c r="HBZ2" s="277"/>
      <c r="HCA2" s="277"/>
      <c r="HCB2" s="277"/>
      <c r="HCC2" s="277"/>
      <c r="HCD2" s="277"/>
      <c r="HCE2" s="277"/>
      <c r="HCF2" s="277"/>
      <c r="HCG2" s="277"/>
      <c r="HCH2" s="277"/>
      <c r="HCI2" s="277"/>
      <c r="HCJ2" s="277"/>
      <c r="HCK2" s="277"/>
      <c r="HCL2" s="277"/>
      <c r="HCM2" s="277"/>
      <c r="HCN2" s="277"/>
      <c r="HCO2" s="277"/>
      <c r="HCP2" s="277"/>
      <c r="HCQ2" s="277"/>
      <c r="HCR2" s="277"/>
      <c r="HCS2" s="277"/>
      <c r="HCT2" s="277"/>
      <c r="HCU2" s="277"/>
      <c r="HCV2" s="277"/>
      <c r="HCW2" s="277"/>
      <c r="HCX2" s="277"/>
      <c r="HCY2" s="277"/>
      <c r="HCZ2" s="277"/>
      <c r="HDA2" s="277"/>
      <c r="HDB2" s="277"/>
      <c r="HDC2" s="277"/>
      <c r="HDD2" s="277"/>
      <c r="HDE2" s="277"/>
      <c r="HDF2" s="277"/>
      <c r="HDG2" s="277"/>
      <c r="HDH2" s="277"/>
      <c r="HDI2" s="277"/>
      <c r="HDJ2" s="277"/>
      <c r="HDK2" s="277"/>
      <c r="HDL2" s="277"/>
      <c r="HDM2" s="277"/>
      <c r="HDN2" s="277"/>
      <c r="HDO2" s="277"/>
      <c r="HDP2" s="277"/>
      <c r="HDQ2" s="277"/>
      <c r="HDR2" s="277"/>
      <c r="HDS2" s="277"/>
      <c r="HDT2" s="277"/>
      <c r="HDU2" s="277"/>
      <c r="HDV2" s="277"/>
      <c r="HDW2" s="277"/>
      <c r="HDX2" s="277"/>
      <c r="HDY2" s="277"/>
      <c r="HDZ2" s="277"/>
      <c r="HEA2" s="277"/>
      <c r="HEB2" s="277"/>
      <c r="HEC2" s="277"/>
      <c r="HED2" s="277"/>
      <c r="HEE2" s="277"/>
      <c r="HEF2" s="277"/>
      <c r="HEG2" s="277"/>
      <c r="HEH2" s="277"/>
      <c r="HEI2" s="277"/>
      <c r="HEJ2" s="277"/>
      <c r="HEK2" s="277"/>
      <c r="HEL2" s="277"/>
      <c r="HEM2" s="277"/>
      <c r="HEN2" s="277"/>
      <c r="HEO2" s="277"/>
      <c r="HEP2" s="277"/>
      <c r="HEQ2" s="277"/>
      <c r="HER2" s="277"/>
      <c r="HES2" s="277"/>
      <c r="HET2" s="277"/>
      <c r="HEU2" s="277"/>
      <c r="HEV2" s="277"/>
      <c r="HEW2" s="277"/>
      <c r="HEX2" s="277"/>
      <c r="HEY2" s="277"/>
      <c r="HEZ2" s="277"/>
      <c r="HFA2" s="277"/>
      <c r="HFB2" s="277"/>
      <c r="HFC2" s="277"/>
      <c r="HFD2" s="277"/>
      <c r="HFE2" s="277"/>
      <c r="HFF2" s="277"/>
      <c r="HFG2" s="277"/>
      <c r="HFH2" s="277"/>
      <c r="HFI2" s="277"/>
      <c r="HFJ2" s="277"/>
      <c r="HFK2" s="277"/>
      <c r="HFL2" s="277"/>
      <c r="HFM2" s="277"/>
      <c r="HFN2" s="277"/>
      <c r="HFO2" s="277"/>
      <c r="HFP2" s="277"/>
      <c r="HFQ2" s="277"/>
      <c r="HFR2" s="277"/>
      <c r="HFS2" s="277"/>
      <c r="HFT2" s="277"/>
      <c r="HFU2" s="277"/>
      <c r="HFV2" s="277"/>
      <c r="HFW2" s="277"/>
      <c r="HFX2" s="277"/>
      <c r="HFY2" s="277"/>
      <c r="HFZ2" s="277"/>
      <c r="HGA2" s="277"/>
      <c r="HGB2" s="277"/>
      <c r="HGC2" s="277"/>
      <c r="HGD2" s="277"/>
      <c r="HGE2" s="277"/>
      <c r="HGF2" s="277"/>
      <c r="HGG2" s="277"/>
      <c r="HGH2" s="277"/>
      <c r="HGI2" s="277"/>
      <c r="HGJ2" s="277"/>
      <c r="HGK2" s="277"/>
      <c r="HGL2" s="277"/>
      <c r="HGM2" s="277"/>
      <c r="HGN2" s="277"/>
      <c r="HGO2" s="277"/>
      <c r="HGP2" s="277"/>
      <c r="HGQ2" s="277"/>
      <c r="HGR2" s="277"/>
      <c r="HGS2" s="277"/>
      <c r="HGT2" s="277"/>
      <c r="HGU2" s="277"/>
      <c r="HGV2" s="277"/>
      <c r="HGW2" s="277"/>
      <c r="HGX2" s="277"/>
      <c r="HGY2" s="277"/>
      <c r="HGZ2" s="277"/>
      <c r="HHA2" s="277"/>
      <c r="HHB2" s="277"/>
      <c r="HHC2" s="277"/>
      <c r="HHD2" s="277"/>
      <c r="HHE2" s="277"/>
      <c r="HHF2" s="277"/>
      <c r="HHG2" s="277"/>
      <c r="HHH2" s="277"/>
      <c r="HHI2" s="277"/>
      <c r="HHJ2" s="277"/>
      <c r="HHK2" s="277"/>
      <c r="HHL2" s="277"/>
      <c r="HHM2" s="277"/>
      <c r="HHN2" s="277"/>
      <c r="HHO2" s="277"/>
      <c r="HHP2" s="277"/>
      <c r="HHQ2" s="277"/>
      <c r="HHR2" s="277"/>
      <c r="HHS2" s="277"/>
      <c r="HHT2" s="277"/>
      <c r="HHU2" s="277"/>
      <c r="HHV2" s="277"/>
      <c r="HHW2" s="277"/>
      <c r="HHX2" s="277"/>
      <c r="HHY2" s="277"/>
      <c r="HHZ2" s="277"/>
      <c r="HIA2" s="277"/>
      <c r="HIB2" s="277"/>
      <c r="HIC2" s="277"/>
      <c r="HID2" s="277"/>
      <c r="HIE2" s="277"/>
      <c r="HIF2" s="277"/>
      <c r="HIG2" s="277"/>
      <c r="HIH2" s="277"/>
      <c r="HII2" s="277"/>
      <c r="HIJ2" s="277"/>
      <c r="HIK2" s="277"/>
      <c r="HIL2" s="277"/>
      <c r="HIM2" s="277"/>
      <c r="HIN2" s="277"/>
      <c r="HIO2" s="277"/>
      <c r="HIP2" s="277"/>
      <c r="HIQ2" s="277"/>
      <c r="HIR2" s="277"/>
      <c r="HIS2" s="277"/>
      <c r="HIT2" s="277"/>
      <c r="HIU2" s="277"/>
      <c r="HIV2" s="277"/>
      <c r="HIW2" s="277"/>
      <c r="HIX2" s="277"/>
      <c r="HIY2" s="277"/>
      <c r="HIZ2" s="277"/>
      <c r="HJA2" s="277"/>
      <c r="HJB2" s="277"/>
      <c r="HJC2" s="277"/>
      <c r="HJD2" s="277"/>
      <c r="HJE2" s="277"/>
      <c r="HJF2" s="277"/>
      <c r="HJG2" s="277"/>
      <c r="HJH2" s="277"/>
      <c r="HJI2" s="277"/>
      <c r="HJJ2" s="277"/>
      <c r="HJK2" s="277"/>
      <c r="HJL2" s="277"/>
      <c r="HJM2" s="277"/>
      <c r="HJN2" s="277"/>
      <c r="HJO2" s="277"/>
      <c r="HJP2" s="277"/>
      <c r="HJQ2" s="277"/>
      <c r="HJR2" s="277"/>
      <c r="HJS2" s="277"/>
      <c r="HJT2" s="277"/>
      <c r="HJU2" s="277"/>
      <c r="HJV2" s="277"/>
      <c r="HJW2" s="277"/>
      <c r="HJX2" s="277"/>
      <c r="HJY2" s="277"/>
      <c r="HJZ2" s="277"/>
      <c r="HKA2" s="277"/>
      <c r="HKB2" s="277"/>
      <c r="HKC2" s="277"/>
      <c r="HKD2" s="277"/>
      <c r="HKE2" s="277"/>
      <c r="HKF2" s="277"/>
      <c r="HKG2" s="277"/>
      <c r="HKH2" s="277"/>
      <c r="HKI2" s="277"/>
      <c r="HKJ2" s="277"/>
      <c r="HKK2" s="277"/>
      <c r="HKL2" s="277"/>
      <c r="HKM2" s="277"/>
      <c r="HKN2" s="277"/>
      <c r="HKO2" s="277"/>
      <c r="HKP2" s="277"/>
      <c r="HKQ2" s="277"/>
      <c r="HKR2" s="277"/>
      <c r="HKS2" s="277"/>
      <c r="HKT2" s="277"/>
      <c r="HKU2" s="277"/>
      <c r="HKV2" s="277"/>
      <c r="HKW2" s="277"/>
      <c r="HKX2" s="277"/>
      <c r="HKY2" s="277"/>
      <c r="HKZ2" s="277"/>
      <c r="HLA2" s="277"/>
      <c r="HLB2" s="277"/>
      <c r="HLC2" s="277"/>
      <c r="HLD2" s="277"/>
      <c r="HLE2" s="277"/>
      <c r="HLF2" s="277"/>
      <c r="HLG2" s="277"/>
      <c r="HLH2" s="277"/>
      <c r="HLI2" s="277"/>
      <c r="HLJ2" s="277"/>
      <c r="HLK2" s="277"/>
      <c r="HLL2" s="277"/>
      <c r="HLM2" s="277"/>
      <c r="HLN2" s="277"/>
      <c r="HLO2" s="277"/>
      <c r="HLP2" s="277"/>
      <c r="HLQ2" s="277"/>
      <c r="HLR2" s="277"/>
      <c r="HLS2" s="277"/>
      <c r="HLT2" s="277"/>
      <c r="HLU2" s="277"/>
      <c r="HLV2" s="277"/>
      <c r="HLW2" s="277"/>
      <c r="HLX2" s="277"/>
      <c r="HLY2" s="277"/>
      <c r="HLZ2" s="277"/>
      <c r="HMA2" s="277"/>
      <c r="HMB2" s="277"/>
      <c r="HMC2" s="277"/>
      <c r="HMD2" s="277"/>
      <c r="HME2" s="277"/>
      <c r="HMF2" s="277"/>
      <c r="HMG2" s="277"/>
      <c r="HMH2" s="277"/>
      <c r="HMI2" s="277"/>
      <c r="HMJ2" s="277"/>
      <c r="HMK2" s="277"/>
      <c r="HML2" s="277"/>
      <c r="HMM2" s="277"/>
      <c r="HMN2" s="277"/>
      <c r="HMO2" s="277"/>
      <c r="HMP2" s="277"/>
      <c r="HMQ2" s="277"/>
      <c r="HMR2" s="277"/>
      <c r="HMS2" s="277"/>
      <c r="HMT2" s="277"/>
      <c r="HMU2" s="277"/>
      <c r="HMV2" s="277"/>
      <c r="HMW2" s="277"/>
      <c r="HMX2" s="277"/>
      <c r="HMY2" s="277"/>
      <c r="HMZ2" s="277"/>
      <c r="HNA2" s="277"/>
      <c r="HNB2" s="277"/>
      <c r="HNC2" s="277"/>
      <c r="HND2" s="277"/>
      <c r="HNE2" s="277"/>
      <c r="HNF2" s="277"/>
      <c r="HNG2" s="277"/>
      <c r="HNH2" s="277"/>
      <c r="HNI2" s="277"/>
      <c r="HNJ2" s="277"/>
      <c r="HNK2" s="277"/>
      <c r="HNL2" s="277"/>
      <c r="HNM2" s="277"/>
      <c r="HNN2" s="277"/>
      <c r="HNO2" s="277"/>
      <c r="HNP2" s="277"/>
      <c r="HNQ2" s="277"/>
      <c r="HNR2" s="277"/>
      <c r="HNS2" s="277"/>
      <c r="HNT2" s="277"/>
      <c r="HNU2" s="277"/>
      <c r="HNV2" s="277"/>
      <c r="HNW2" s="277"/>
      <c r="HNX2" s="277"/>
      <c r="HNY2" s="277"/>
      <c r="HNZ2" s="277"/>
      <c r="HOA2" s="277"/>
      <c r="HOB2" s="277"/>
      <c r="HOC2" s="277"/>
      <c r="HOD2" s="277"/>
      <c r="HOE2" s="277"/>
      <c r="HOF2" s="277"/>
      <c r="HOG2" s="277"/>
      <c r="HOH2" s="277"/>
      <c r="HOI2" s="277"/>
      <c r="HOJ2" s="277"/>
      <c r="HOK2" s="277"/>
      <c r="HOL2" s="277"/>
      <c r="HOM2" s="277"/>
      <c r="HON2" s="277"/>
      <c r="HOO2" s="277"/>
      <c r="HOP2" s="277"/>
      <c r="HOQ2" s="277"/>
      <c r="HOR2" s="277"/>
      <c r="HOS2" s="277"/>
      <c r="HOT2" s="277"/>
      <c r="HOU2" s="277"/>
      <c r="HOV2" s="277"/>
      <c r="HOW2" s="277"/>
      <c r="HOX2" s="277"/>
      <c r="HOY2" s="277"/>
      <c r="HOZ2" s="277"/>
      <c r="HPA2" s="277"/>
      <c r="HPB2" s="277"/>
      <c r="HPC2" s="277"/>
      <c r="HPD2" s="277"/>
      <c r="HPE2" s="277"/>
      <c r="HPF2" s="277"/>
      <c r="HPG2" s="277"/>
      <c r="HPH2" s="277"/>
      <c r="HPI2" s="277"/>
      <c r="HPJ2" s="277"/>
      <c r="HPK2" s="277"/>
      <c r="HPL2" s="277"/>
      <c r="HPM2" s="277"/>
      <c r="HPN2" s="277"/>
      <c r="HPO2" s="277"/>
      <c r="HPP2" s="277"/>
      <c r="HPQ2" s="277"/>
      <c r="HPR2" s="277"/>
      <c r="HPS2" s="277"/>
      <c r="HPT2" s="277"/>
      <c r="HPU2" s="277"/>
      <c r="HPV2" s="277"/>
      <c r="HPW2" s="277"/>
      <c r="HPX2" s="277"/>
      <c r="HPY2" s="277"/>
      <c r="HPZ2" s="277"/>
      <c r="HQA2" s="277"/>
      <c r="HQB2" s="277"/>
      <c r="HQC2" s="277"/>
      <c r="HQD2" s="277"/>
      <c r="HQE2" s="277"/>
      <c r="HQF2" s="277"/>
      <c r="HQG2" s="277"/>
      <c r="HQH2" s="277"/>
      <c r="HQI2" s="277"/>
      <c r="HQJ2" s="277"/>
      <c r="HQK2" s="277"/>
      <c r="HQL2" s="277"/>
      <c r="HQM2" s="277"/>
      <c r="HQN2" s="277"/>
      <c r="HQO2" s="277"/>
      <c r="HQP2" s="277"/>
      <c r="HQQ2" s="277"/>
      <c r="HQR2" s="277"/>
      <c r="HQS2" s="277"/>
      <c r="HQT2" s="277"/>
      <c r="HQU2" s="277"/>
      <c r="HQV2" s="277"/>
      <c r="HQW2" s="277"/>
      <c r="HQX2" s="277"/>
      <c r="HQY2" s="277"/>
      <c r="HQZ2" s="277"/>
      <c r="HRA2" s="277"/>
      <c r="HRB2" s="277"/>
      <c r="HRC2" s="277"/>
      <c r="HRD2" s="277"/>
      <c r="HRE2" s="277"/>
      <c r="HRF2" s="277"/>
      <c r="HRG2" s="277"/>
      <c r="HRH2" s="277"/>
      <c r="HRI2" s="277"/>
      <c r="HRJ2" s="277"/>
      <c r="HRK2" s="277"/>
      <c r="HRL2" s="277"/>
      <c r="HRM2" s="277"/>
      <c r="HRN2" s="277"/>
      <c r="HRO2" s="277"/>
      <c r="HRP2" s="277"/>
      <c r="HRQ2" s="277"/>
      <c r="HRR2" s="277"/>
      <c r="HRS2" s="277"/>
      <c r="HRT2" s="277"/>
      <c r="HRU2" s="277"/>
      <c r="HRV2" s="277"/>
      <c r="HRW2" s="277"/>
      <c r="HRX2" s="277"/>
      <c r="HRY2" s="277"/>
      <c r="HRZ2" s="277"/>
      <c r="HSA2" s="277"/>
      <c r="HSB2" s="277"/>
      <c r="HSC2" s="277"/>
      <c r="HSD2" s="277"/>
      <c r="HSE2" s="277"/>
      <c r="HSF2" s="277"/>
      <c r="HSG2" s="277"/>
      <c r="HSH2" s="277"/>
      <c r="HSI2" s="277"/>
      <c r="HSJ2" s="277"/>
      <c r="HSK2" s="277"/>
      <c r="HSL2" s="277"/>
      <c r="HSM2" s="277"/>
      <c r="HSN2" s="277"/>
      <c r="HSO2" s="277"/>
      <c r="HSP2" s="277"/>
      <c r="HSQ2" s="277"/>
      <c r="HSR2" s="277"/>
      <c r="HSS2" s="277"/>
      <c r="HST2" s="277"/>
      <c r="HSU2" s="277"/>
      <c r="HSV2" s="277"/>
      <c r="HSW2" s="277"/>
      <c r="HSX2" s="277"/>
      <c r="HSY2" s="277"/>
      <c r="HSZ2" s="277"/>
      <c r="HTA2" s="277"/>
      <c r="HTB2" s="277"/>
      <c r="HTC2" s="277"/>
      <c r="HTD2" s="277"/>
      <c r="HTE2" s="277"/>
      <c r="HTF2" s="277"/>
      <c r="HTG2" s="277"/>
      <c r="HTH2" s="277"/>
      <c r="HTI2" s="277"/>
      <c r="HTJ2" s="277"/>
      <c r="HTK2" s="277"/>
      <c r="HTL2" s="277"/>
      <c r="HTM2" s="277"/>
      <c r="HTN2" s="277"/>
      <c r="HTO2" s="277"/>
      <c r="HTP2" s="277"/>
      <c r="HTQ2" s="277"/>
      <c r="HTR2" s="277"/>
      <c r="HTS2" s="277"/>
      <c r="HTT2" s="277"/>
      <c r="HTU2" s="277"/>
      <c r="HTV2" s="277"/>
      <c r="HTW2" s="277"/>
      <c r="HTX2" s="277"/>
      <c r="HTY2" s="277"/>
      <c r="HTZ2" s="277"/>
      <c r="HUA2" s="277"/>
      <c r="HUB2" s="277"/>
      <c r="HUC2" s="277"/>
      <c r="HUD2" s="277"/>
      <c r="HUE2" s="277"/>
      <c r="HUF2" s="277"/>
      <c r="HUG2" s="277"/>
      <c r="HUH2" s="277"/>
      <c r="HUI2" s="277"/>
      <c r="HUJ2" s="277"/>
      <c r="HUK2" s="277"/>
      <c r="HUL2" s="277"/>
      <c r="HUM2" s="277"/>
      <c r="HUN2" s="277"/>
      <c r="HUO2" s="277"/>
      <c r="HUP2" s="277"/>
      <c r="HUQ2" s="277"/>
      <c r="HUR2" s="277"/>
      <c r="HUS2" s="277"/>
      <c r="HUT2" s="277"/>
      <c r="HUU2" s="277"/>
      <c r="HUV2" s="277"/>
      <c r="HUW2" s="277"/>
      <c r="HUX2" s="277"/>
      <c r="HUY2" s="277"/>
      <c r="HUZ2" s="277"/>
      <c r="HVA2" s="277"/>
      <c r="HVB2" s="277"/>
      <c r="HVC2" s="277"/>
      <c r="HVD2" s="277"/>
      <c r="HVE2" s="277"/>
      <c r="HVF2" s="277"/>
      <c r="HVG2" s="277"/>
      <c r="HVH2" s="277"/>
      <c r="HVI2" s="277"/>
      <c r="HVJ2" s="277"/>
      <c r="HVK2" s="277"/>
      <c r="HVL2" s="277"/>
      <c r="HVM2" s="277"/>
      <c r="HVN2" s="277"/>
      <c r="HVO2" s="277"/>
      <c r="HVP2" s="277"/>
      <c r="HVQ2" s="277"/>
      <c r="HVR2" s="277"/>
      <c r="HVS2" s="277"/>
      <c r="HVT2" s="277"/>
      <c r="HVU2" s="277"/>
      <c r="HVV2" s="277"/>
      <c r="HVW2" s="277"/>
      <c r="HVX2" s="277"/>
      <c r="HVY2" s="277"/>
      <c r="HVZ2" s="277"/>
      <c r="HWA2" s="277"/>
      <c r="HWB2" s="277"/>
      <c r="HWC2" s="277"/>
      <c r="HWD2" s="277"/>
      <c r="HWE2" s="277"/>
      <c r="HWF2" s="277"/>
      <c r="HWG2" s="277"/>
      <c r="HWH2" s="277"/>
      <c r="HWI2" s="277"/>
      <c r="HWJ2" s="277"/>
      <c r="HWK2" s="277"/>
      <c r="HWL2" s="277"/>
      <c r="HWM2" s="277"/>
      <c r="HWN2" s="277"/>
      <c r="HWO2" s="277"/>
      <c r="HWP2" s="277"/>
      <c r="HWQ2" s="277"/>
      <c r="HWR2" s="277"/>
      <c r="HWS2" s="277"/>
      <c r="HWT2" s="277"/>
      <c r="HWU2" s="277"/>
      <c r="HWV2" s="277"/>
      <c r="HWW2" s="277"/>
      <c r="HWX2" s="277"/>
      <c r="HWY2" s="277"/>
      <c r="HWZ2" s="277"/>
      <c r="HXA2" s="277"/>
      <c r="HXB2" s="277"/>
      <c r="HXC2" s="277"/>
      <c r="HXD2" s="277"/>
      <c r="HXE2" s="277"/>
      <c r="HXF2" s="277"/>
      <c r="HXG2" s="277"/>
      <c r="HXH2" s="277"/>
      <c r="HXI2" s="277"/>
      <c r="HXJ2" s="277"/>
      <c r="HXK2" s="277"/>
      <c r="HXL2" s="277"/>
      <c r="HXM2" s="277"/>
      <c r="HXN2" s="277"/>
      <c r="HXO2" s="277"/>
      <c r="HXP2" s="277"/>
      <c r="HXQ2" s="277"/>
      <c r="HXR2" s="277"/>
      <c r="HXS2" s="277"/>
      <c r="HXT2" s="277"/>
      <c r="HXU2" s="277"/>
      <c r="HXV2" s="277"/>
      <c r="HXW2" s="277"/>
      <c r="HXX2" s="277"/>
      <c r="HXY2" s="277"/>
      <c r="HXZ2" s="277"/>
      <c r="HYA2" s="277"/>
      <c r="HYB2" s="277"/>
      <c r="HYC2" s="277"/>
      <c r="HYD2" s="277"/>
      <c r="HYE2" s="277"/>
      <c r="HYF2" s="277"/>
      <c r="HYG2" s="277"/>
      <c r="HYH2" s="277"/>
      <c r="HYI2" s="277"/>
      <c r="HYJ2" s="277"/>
      <c r="HYK2" s="277"/>
      <c r="HYL2" s="277"/>
      <c r="HYM2" s="277"/>
      <c r="HYN2" s="277"/>
      <c r="HYO2" s="277"/>
      <c r="HYP2" s="277"/>
      <c r="HYQ2" s="277"/>
      <c r="HYR2" s="277"/>
      <c r="HYS2" s="277"/>
      <c r="HYT2" s="277"/>
      <c r="HYU2" s="277"/>
      <c r="HYV2" s="277"/>
      <c r="HYW2" s="277"/>
      <c r="HYX2" s="277"/>
      <c r="HYY2" s="277"/>
      <c r="HYZ2" s="277"/>
      <c r="HZA2" s="277"/>
      <c r="HZB2" s="277"/>
      <c r="HZC2" s="277"/>
      <c r="HZD2" s="277"/>
      <c r="HZE2" s="277"/>
      <c r="HZF2" s="277"/>
      <c r="HZG2" s="277"/>
      <c r="HZH2" s="277"/>
      <c r="HZI2" s="277"/>
      <c r="HZJ2" s="277"/>
      <c r="HZK2" s="277"/>
      <c r="HZL2" s="277"/>
      <c r="HZM2" s="277"/>
      <c r="HZN2" s="277"/>
      <c r="HZO2" s="277"/>
      <c r="HZP2" s="277"/>
      <c r="HZQ2" s="277"/>
      <c r="HZR2" s="277"/>
      <c r="HZS2" s="277"/>
      <c r="HZT2" s="277"/>
      <c r="HZU2" s="277"/>
      <c r="HZV2" s="277"/>
      <c r="HZW2" s="277"/>
      <c r="HZX2" s="277"/>
      <c r="HZY2" s="277"/>
      <c r="HZZ2" s="277"/>
      <c r="IAA2" s="277"/>
      <c r="IAB2" s="277"/>
      <c r="IAC2" s="277"/>
      <c r="IAD2" s="277"/>
      <c r="IAE2" s="277"/>
      <c r="IAF2" s="277"/>
      <c r="IAG2" s="277"/>
      <c r="IAH2" s="277"/>
      <c r="IAI2" s="277"/>
      <c r="IAJ2" s="277"/>
      <c r="IAK2" s="277"/>
      <c r="IAL2" s="277"/>
      <c r="IAM2" s="277"/>
      <c r="IAN2" s="277"/>
      <c r="IAO2" s="277"/>
      <c r="IAP2" s="277"/>
      <c r="IAQ2" s="277"/>
      <c r="IAR2" s="277"/>
      <c r="IAS2" s="277"/>
      <c r="IAT2" s="277"/>
      <c r="IAU2" s="277"/>
      <c r="IAV2" s="277"/>
      <c r="IAW2" s="277"/>
      <c r="IAX2" s="277"/>
      <c r="IAY2" s="277"/>
      <c r="IAZ2" s="277"/>
      <c r="IBA2" s="277"/>
      <c r="IBB2" s="277"/>
      <c r="IBC2" s="277"/>
      <c r="IBD2" s="277"/>
      <c r="IBE2" s="277"/>
      <c r="IBF2" s="277"/>
      <c r="IBG2" s="277"/>
      <c r="IBH2" s="277"/>
      <c r="IBI2" s="277"/>
      <c r="IBJ2" s="277"/>
      <c r="IBK2" s="277"/>
      <c r="IBL2" s="277"/>
      <c r="IBM2" s="277"/>
      <c r="IBN2" s="277"/>
      <c r="IBO2" s="277"/>
      <c r="IBP2" s="277"/>
      <c r="IBQ2" s="277"/>
      <c r="IBR2" s="277"/>
      <c r="IBS2" s="277"/>
      <c r="IBT2" s="277"/>
      <c r="IBU2" s="277"/>
      <c r="IBV2" s="277"/>
      <c r="IBW2" s="277"/>
      <c r="IBX2" s="277"/>
      <c r="IBY2" s="277"/>
      <c r="IBZ2" s="277"/>
      <c r="ICA2" s="277"/>
      <c r="ICB2" s="277"/>
      <c r="ICC2" s="277"/>
      <c r="ICD2" s="277"/>
      <c r="ICE2" s="277"/>
      <c r="ICF2" s="277"/>
      <c r="ICG2" s="277"/>
      <c r="ICH2" s="277"/>
      <c r="ICI2" s="277"/>
      <c r="ICJ2" s="277"/>
      <c r="ICK2" s="277"/>
      <c r="ICL2" s="277"/>
      <c r="ICM2" s="277"/>
      <c r="ICN2" s="277"/>
      <c r="ICO2" s="277"/>
      <c r="ICP2" s="277"/>
      <c r="ICQ2" s="277"/>
      <c r="ICR2" s="277"/>
      <c r="ICS2" s="277"/>
      <c r="ICT2" s="277"/>
      <c r="ICU2" s="277"/>
      <c r="ICV2" s="277"/>
      <c r="ICW2" s="277"/>
      <c r="ICX2" s="277"/>
      <c r="ICY2" s="277"/>
      <c r="ICZ2" s="277"/>
      <c r="IDA2" s="277"/>
      <c r="IDB2" s="277"/>
      <c r="IDC2" s="277"/>
      <c r="IDD2" s="277"/>
      <c r="IDE2" s="277"/>
      <c r="IDF2" s="277"/>
      <c r="IDG2" s="277"/>
      <c r="IDH2" s="277"/>
      <c r="IDI2" s="277"/>
      <c r="IDJ2" s="277"/>
      <c r="IDK2" s="277"/>
      <c r="IDL2" s="277"/>
      <c r="IDM2" s="277"/>
      <c r="IDN2" s="277"/>
      <c r="IDO2" s="277"/>
      <c r="IDP2" s="277"/>
      <c r="IDQ2" s="277"/>
      <c r="IDR2" s="277"/>
      <c r="IDS2" s="277"/>
      <c r="IDT2" s="277"/>
      <c r="IDU2" s="277"/>
      <c r="IDV2" s="277"/>
      <c r="IDW2" s="277"/>
      <c r="IDX2" s="277"/>
      <c r="IDY2" s="277"/>
      <c r="IDZ2" s="277"/>
      <c r="IEA2" s="277"/>
      <c r="IEB2" s="277"/>
      <c r="IEC2" s="277"/>
      <c r="IED2" s="277"/>
      <c r="IEE2" s="277"/>
      <c r="IEF2" s="277"/>
      <c r="IEG2" s="277"/>
      <c r="IEH2" s="277"/>
      <c r="IEI2" s="277"/>
      <c r="IEJ2" s="277"/>
      <c r="IEK2" s="277"/>
      <c r="IEL2" s="277"/>
      <c r="IEM2" s="277"/>
      <c r="IEN2" s="277"/>
      <c r="IEO2" s="277"/>
      <c r="IEP2" s="277"/>
      <c r="IEQ2" s="277"/>
      <c r="IER2" s="277"/>
      <c r="IES2" s="277"/>
      <c r="IET2" s="277"/>
      <c r="IEU2" s="277"/>
      <c r="IEV2" s="277"/>
      <c r="IEW2" s="277"/>
      <c r="IEX2" s="277"/>
      <c r="IEY2" s="277"/>
      <c r="IEZ2" s="277"/>
      <c r="IFA2" s="277"/>
      <c r="IFB2" s="277"/>
      <c r="IFC2" s="277"/>
      <c r="IFD2" s="277"/>
      <c r="IFE2" s="277"/>
      <c r="IFF2" s="277"/>
      <c r="IFG2" s="277"/>
      <c r="IFH2" s="277"/>
      <c r="IFI2" s="277"/>
      <c r="IFJ2" s="277"/>
      <c r="IFK2" s="277"/>
      <c r="IFL2" s="277"/>
      <c r="IFM2" s="277"/>
      <c r="IFN2" s="277"/>
      <c r="IFO2" s="277"/>
      <c r="IFP2" s="277"/>
      <c r="IFQ2" s="277"/>
      <c r="IFR2" s="277"/>
      <c r="IFS2" s="277"/>
      <c r="IFT2" s="277"/>
      <c r="IFU2" s="277"/>
      <c r="IFV2" s="277"/>
      <c r="IFW2" s="277"/>
      <c r="IFX2" s="277"/>
      <c r="IFY2" s="277"/>
      <c r="IFZ2" s="277"/>
      <c r="IGA2" s="277"/>
      <c r="IGB2" s="277"/>
      <c r="IGC2" s="277"/>
      <c r="IGD2" s="277"/>
      <c r="IGE2" s="277"/>
      <c r="IGF2" s="277"/>
      <c r="IGG2" s="277"/>
      <c r="IGH2" s="277"/>
      <c r="IGI2" s="277"/>
      <c r="IGJ2" s="277"/>
      <c r="IGK2" s="277"/>
      <c r="IGL2" s="277"/>
      <c r="IGM2" s="277"/>
      <c r="IGN2" s="277"/>
      <c r="IGO2" s="277"/>
      <c r="IGP2" s="277"/>
      <c r="IGQ2" s="277"/>
      <c r="IGR2" s="277"/>
      <c r="IGS2" s="277"/>
      <c r="IGT2" s="277"/>
      <c r="IGU2" s="277"/>
      <c r="IGV2" s="277"/>
      <c r="IGW2" s="277"/>
      <c r="IGX2" s="277"/>
      <c r="IGY2" s="277"/>
      <c r="IGZ2" s="277"/>
      <c r="IHA2" s="277"/>
      <c r="IHB2" s="277"/>
      <c r="IHC2" s="277"/>
      <c r="IHD2" s="277"/>
      <c r="IHE2" s="277"/>
      <c r="IHF2" s="277"/>
      <c r="IHG2" s="277"/>
      <c r="IHH2" s="277"/>
      <c r="IHI2" s="277"/>
      <c r="IHJ2" s="277"/>
      <c r="IHK2" s="277"/>
      <c r="IHL2" s="277"/>
      <c r="IHM2" s="277"/>
      <c r="IHN2" s="277"/>
      <c r="IHO2" s="277"/>
      <c r="IHP2" s="277"/>
      <c r="IHQ2" s="277"/>
      <c r="IHR2" s="277"/>
      <c r="IHS2" s="277"/>
      <c r="IHT2" s="277"/>
      <c r="IHU2" s="277"/>
      <c r="IHV2" s="277"/>
      <c r="IHW2" s="277"/>
      <c r="IHX2" s="277"/>
      <c r="IHY2" s="277"/>
      <c r="IHZ2" s="277"/>
      <c r="IIA2" s="277"/>
      <c r="IIB2" s="277"/>
      <c r="IIC2" s="277"/>
      <c r="IID2" s="277"/>
      <c r="IIE2" s="277"/>
      <c r="IIF2" s="277"/>
      <c r="IIG2" s="277"/>
      <c r="IIH2" s="277"/>
      <c r="III2" s="277"/>
      <c r="IIJ2" s="277"/>
      <c r="IIK2" s="277"/>
      <c r="IIL2" s="277"/>
      <c r="IIM2" s="277"/>
      <c r="IIN2" s="277"/>
      <c r="IIO2" s="277"/>
      <c r="IIP2" s="277"/>
      <c r="IIQ2" s="277"/>
      <c r="IIR2" s="277"/>
      <c r="IIS2" s="277"/>
      <c r="IIT2" s="277"/>
      <c r="IIU2" s="277"/>
      <c r="IIV2" s="277"/>
      <c r="IIW2" s="277"/>
      <c r="IIX2" s="277"/>
      <c r="IIY2" s="277"/>
      <c r="IIZ2" s="277"/>
      <c r="IJA2" s="277"/>
      <c r="IJB2" s="277"/>
      <c r="IJC2" s="277"/>
      <c r="IJD2" s="277"/>
      <c r="IJE2" s="277"/>
      <c r="IJF2" s="277"/>
      <c r="IJG2" s="277"/>
      <c r="IJH2" s="277"/>
      <c r="IJI2" s="277"/>
      <c r="IJJ2" s="277"/>
      <c r="IJK2" s="277"/>
      <c r="IJL2" s="277"/>
      <c r="IJM2" s="277"/>
      <c r="IJN2" s="277"/>
      <c r="IJO2" s="277"/>
      <c r="IJP2" s="277"/>
      <c r="IJQ2" s="277"/>
      <c r="IJR2" s="277"/>
      <c r="IJS2" s="277"/>
      <c r="IJT2" s="277"/>
      <c r="IJU2" s="277"/>
      <c r="IJV2" s="277"/>
      <c r="IJW2" s="277"/>
      <c r="IJX2" s="277"/>
      <c r="IJY2" s="277"/>
      <c r="IJZ2" s="277"/>
      <c r="IKA2" s="277"/>
      <c r="IKB2" s="277"/>
      <c r="IKC2" s="277"/>
      <c r="IKD2" s="277"/>
      <c r="IKE2" s="277"/>
      <c r="IKF2" s="277"/>
      <c r="IKG2" s="277"/>
      <c r="IKH2" s="277"/>
      <c r="IKI2" s="277"/>
      <c r="IKJ2" s="277"/>
      <c r="IKK2" s="277"/>
      <c r="IKL2" s="277"/>
      <c r="IKM2" s="277"/>
      <c r="IKN2" s="277"/>
      <c r="IKO2" s="277"/>
      <c r="IKP2" s="277"/>
      <c r="IKQ2" s="277"/>
      <c r="IKR2" s="277"/>
      <c r="IKS2" s="277"/>
      <c r="IKT2" s="277"/>
      <c r="IKU2" s="277"/>
      <c r="IKV2" s="277"/>
      <c r="IKW2" s="277"/>
      <c r="IKX2" s="277"/>
      <c r="IKY2" s="277"/>
      <c r="IKZ2" s="277"/>
      <c r="ILA2" s="277"/>
      <c r="ILB2" s="277"/>
      <c r="ILC2" s="277"/>
      <c r="ILD2" s="277"/>
      <c r="ILE2" s="277"/>
      <c r="ILF2" s="277"/>
      <c r="ILG2" s="277"/>
      <c r="ILH2" s="277"/>
      <c r="ILI2" s="277"/>
      <c r="ILJ2" s="277"/>
      <c r="ILK2" s="277"/>
      <c r="ILL2" s="277"/>
      <c r="ILM2" s="277"/>
      <c r="ILN2" s="277"/>
      <c r="ILO2" s="277"/>
      <c r="ILP2" s="277"/>
      <c r="ILQ2" s="277"/>
      <c r="ILR2" s="277"/>
      <c r="ILS2" s="277"/>
      <c r="ILT2" s="277"/>
      <c r="ILU2" s="277"/>
      <c r="ILV2" s="277"/>
      <c r="ILW2" s="277"/>
      <c r="ILX2" s="277"/>
      <c r="ILY2" s="277"/>
      <c r="ILZ2" s="277"/>
      <c r="IMA2" s="277"/>
      <c r="IMB2" s="277"/>
      <c r="IMC2" s="277"/>
      <c r="IMD2" s="277"/>
      <c r="IME2" s="277"/>
      <c r="IMF2" s="277"/>
      <c r="IMG2" s="277"/>
      <c r="IMH2" s="277"/>
      <c r="IMI2" s="277"/>
      <c r="IMJ2" s="277"/>
      <c r="IMK2" s="277"/>
      <c r="IML2" s="277"/>
      <c r="IMM2" s="277"/>
      <c r="IMN2" s="277"/>
      <c r="IMO2" s="277"/>
      <c r="IMP2" s="277"/>
      <c r="IMQ2" s="277"/>
      <c r="IMR2" s="277"/>
      <c r="IMS2" s="277"/>
      <c r="IMT2" s="277"/>
      <c r="IMU2" s="277"/>
      <c r="IMV2" s="277"/>
      <c r="IMW2" s="277"/>
      <c r="IMX2" s="277"/>
      <c r="IMY2" s="277"/>
      <c r="IMZ2" s="277"/>
      <c r="INA2" s="277"/>
      <c r="INB2" s="277"/>
      <c r="INC2" s="277"/>
      <c r="IND2" s="277"/>
      <c r="INE2" s="277"/>
      <c r="INF2" s="277"/>
      <c r="ING2" s="277"/>
      <c r="INH2" s="277"/>
      <c r="INI2" s="277"/>
      <c r="INJ2" s="277"/>
      <c r="INK2" s="277"/>
      <c r="INL2" s="277"/>
      <c r="INM2" s="277"/>
      <c r="INN2" s="277"/>
      <c r="INO2" s="277"/>
      <c r="INP2" s="277"/>
      <c r="INQ2" s="277"/>
      <c r="INR2" s="277"/>
      <c r="INS2" s="277"/>
      <c r="INT2" s="277"/>
      <c r="INU2" s="277"/>
      <c r="INV2" s="277"/>
      <c r="INW2" s="277"/>
      <c r="INX2" s="277"/>
      <c r="INY2" s="277"/>
      <c r="INZ2" s="277"/>
      <c r="IOA2" s="277"/>
      <c r="IOB2" s="277"/>
      <c r="IOC2" s="277"/>
      <c r="IOD2" s="277"/>
      <c r="IOE2" s="277"/>
      <c r="IOF2" s="277"/>
      <c r="IOG2" s="277"/>
      <c r="IOH2" s="277"/>
      <c r="IOI2" s="277"/>
      <c r="IOJ2" s="277"/>
      <c r="IOK2" s="277"/>
      <c r="IOL2" s="277"/>
      <c r="IOM2" s="277"/>
      <c r="ION2" s="277"/>
      <c r="IOO2" s="277"/>
      <c r="IOP2" s="277"/>
      <c r="IOQ2" s="277"/>
      <c r="IOR2" s="277"/>
      <c r="IOS2" s="277"/>
      <c r="IOT2" s="277"/>
      <c r="IOU2" s="277"/>
      <c r="IOV2" s="277"/>
      <c r="IOW2" s="277"/>
      <c r="IOX2" s="277"/>
      <c r="IOY2" s="277"/>
      <c r="IOZ2" s="277"/>
      <c r="IPA2" s="277"/>
      <c r="IPB2" s="277"/>
      <c r="IPC2" s="277"/>
      <c r="IPD2" s="277"/>
      <c r="IPE2" s="277"/>
      <c r="IPF2" s="277"/>
      <c r="IPG2" s="277"/>
      <c r="IPH2" s="277"/>
      <c r="IPI2" s="277"/>
      <c r="IPJ2" s="277"/>
      <c r="IPK2" s="277"/>
      <c r="IPL2" s="277"/>
      <c r="IPM2" s="277"/>
      <c r="IPN2" s="277"/>
      <c r="IPO2" s="277"/>
      <c r="IPP2" s="277"/>
      <c r="IPQ2" s="277"/>
      <c r="IPR2" s="277"/>
      <c r="IPS2" s="277"/>
      <c r="IPT2" s="277"/>
      <c r="IPU2" s="277"/>
      <c r="IPV2" s="277"/>
      <c r="IPW2" s="277"/>
      <c r="IPX2" s="277"/>
      <c r="IPY2" s="277"/>
      <c r="IPZ2" s="277"/>
      <c r="IQA2" s="277"/>
      <c r="IQB2" s="277"/>
      <c r="IQC2" s="277"/>
      <c r="IQD2" s="277"/>
      <c r="IQE2" s="277"/>
      <c r="IQF2" s="277"/>
      <c r="IQG2" s="277"/>
      <c r="IQH2" s="277"/>
      <c r="IQI2" s="277"/>
      <c r="IQJ2" s="277"/>
      <c r="IQK2" s="277"/>
      <c r="IQL2" s="277"/>
      <c r="IQM2" s="277"/>
      <c r="IQN2" s="277"/>
      <c r="IQO2" s="277"/>
      <c r="IQP2" s="277"/>
      <c r="IQQ2" s="277"/>
      <c r="IQR2" s="277"/>
      <c r="IQS2" s="277"/>
      <c r="IQT2" s="277"/>
      <c r="IQU2" s="277"/>
      <c r="IQV2" s="277"/>
      <c r="IQW2" s="277"/>
      <c r="IQX2" s="277"/>
      <c r="IQY2" s="277"/>
      <c r="IQZ2" s="277"/>
      <c r="IRA2" s="277"/>
      <c r="IRB2" s="277"/>
      <c r="IRC2" s="277"/>
      <c r="IRD2" s="277"/>
      <c r="IRE2" s="277"/>
      <c r="IRF2" s="277"/>
      <c r="IRG2" s="277"/>
      <c r="IRH2" s="277"/>
      <c r="IRI2" s="277"/>
      <c r="IRJ2" s="277"/>
      <c r="IRK2" s="277"/>
      <c r="IRL2" s="277"/>
      <c r="IRM2" s="277"/>
      <c r="IRN2" s="277"/>
      <c r="IRO2" s="277"/>
      <c r="IRP2" s="277"/>
      <c r="IRQ2" s="277"/>
      <c r="IRR2" s="277"/>
      <c r="IRS2" s="277"/>
      <c r="IRT2" s="277"/>
      <c r="IRU2" s="277"/>
      <c r="IRV2" s="277"/>
      <c r="IRW2" s="277"/>
      <c r="IRX2" s="277"/>
      <c r="IRY2" s="277"/>
      <c r="IRZ2" s="277"/>
      <c r="ISA2" s="277"/>
      <c r="ISB2" s="277"/>
      <c r="ISC2" s="277"/>
      <c r="ISD2" s="277"/>
      <c r="ISE2" s="277"/>
      <c r="ISF2" s="277"/>
      <c r="ISG2" s="277"/>
      <c r="ISH2" s="277"/>
      <c r="ISI2" s="277"/>
      <c r="ISJ2" s="277"/>
      <c r="ISK2" s="277"/>
      <c r="ISL2" s="277"/>
      <c r="ISM2" s="277"/>
      <c r="ISN2" s="277"/>
      <c r="ISO2" s="277"/>
      <c r="ISP2" s="277"/>
      <c r="ISQ2" s="277"/>
      <c r="ISR2" s="277"/>
      <c r="ISS2" s="277"/>
      <c r="IST2" s="277"/>
      <c r="ISU2" s="277"/>
      <c r="ISV2" s="277"/>
      <c r="ISW2" s="277"/>
      <c r="ISX2" s="277"/>
      <c r="ISY2" s="277"/>
      <c r="ISZ2" s="277"/>
      <c r="ITA2" s="277"/>
      <c r="ITB2" s="277"/>
      <c r="ITC2" s="277"/>
      <c r="ITD2" s="277"/>
      <c r="ITE2" s="277"/>
      <c r="ITF2" s="277"/>
      <c r="ITG2" s="277"/>
      <c r="ITH2" s="277"/>
      <c r="ITI2" s="277"/>
      <c r="ITJ2" s="277"/>
      <c r="ITK2" s="277"/>
      <c r="ITL2" s="277"/>
      <c r="ITM2" s="277"/>
      <c r="ITN2" s="277"/>
      <c r="ITO2" s="277"/>
      <c r="ITP2" s="277"/>
      <c r="ITQ2" s="277"/>
      <c r="ITR2" s="277"/>
      <c r="ITS2" s="277"/>
      <c r="ITT2" s="277"/>
      <c r="ITU2" s="277"/>
      <c r="ITV2" s="277"/>
      <c r="ITW2" s="277"/>
      <c r="ITX2" s="277"/>
      <c r="ITY2" s="277"/>
      <c r="ITZ2" s="277"/>
      <c r="IUA2" s="277"/>
      <c r="IUB2" s="277"/>
      <c r="IUC2" s="277"/>
      <c r="IUD2" s="277"/>
      <c r="IUE2" s="277"/>
      <c r="IUF2" s="277"/>
      <c r="IUG2" s="277"/>
      <c r="IUH2" s="277"/>
      <c r="IUI2" s="277"/>
      <c r="IUJ2" s="277"/>
      <c r="IUK2" s="277"/>
      <c r="IUL2" s="277"/>
      <c r="IUM2" s="277"/>
      <c r="IUN2" s="277"/>
      <c r="IUO2" s="277"/>
      <c r="IUP2" s="277"/>
      <c r="IUQ2" s="277"/>
      <c r="IUR2" s="277"/>
      <c r="IUS2" s="277"/>
      <c r="IUT2" s="277"/>
      <c r="IUU2" s="277"/>
      <c r="IUV2" s="277"/>
      <c r="IUW2" s="277"/>
      <c r="IUX2" s="277"/>
      <c r="IUY2" s="277"/>
      <c r="IUZ2" s="277"/>
      <c r="IVA2" s="277"/>
      <c r="IVB2" s="277"/>
      <c r="IVC2" s="277"/>
      <c r="IVD2" s="277"/>
      <c r="IVE2" s="277"/>
      <c r="IVF2" s="277"/>
      <c r="IVG2" s="277"/>
      <c r="IVH2" s="277"/>
      <c r="IVI2" s="277"/>
      <c r="IVJ2" s="277"/>
      <c r="IVK2" s="277"/>
      <c r="IVL2" s="277"/>
      <c r="IVM2" s="277"/>
      <c r="IVN2" s="277"/>
      <c r="IVO2" s="277"/>
      <c r="IVP2" s="277"/>
      <c r="IVQ2" s="277"/>
      <c r="IVR2" s="277"/>
      <c r="IVS2" s="277"/>
      <c r="IVT2" s="277"/>
      <c r="IVU2" s="277"/>
      <c r="IVV2" s="277"/>
      <c r="IVW2" s="277"/>
      <c r="IVX2" s="277"/>
      <c r="IVY2" s="277"/>
      <c r="IVZ2" s="277"/>
      <c r="IWA2" s="277"/>
      <c r="IWB2" s="277"/>
      <c r="IWC2" s="277"/>
      <c r="IWD2" s="277"/>
      <c r="IWE2" s="277"/>
      <c r="IWF2" s="277"/>
      <c r="IWG2" s="277"/>
      <c r="IWH2" s="277"/>
      <c r="IWI2" s="277"/>
      <c r="IWJ2" s="277"/>
      <c r="IWK2" s="277"/>
      <c r="IWL2" s="277"/>
      <c r="IWM2" s="277"/>
      <c r="IWN2" s="277"/>
      <c r="IWO2" s="277"/>
      <c r="IWP2" s="277"/>
      <c r="IWQ2" s="277"/>
      <c r="IWR2" s="277"/>
      <c r="IWS2" s="277"/>
      <c r="IWT2" s="277"/>
      <c r="IWU2" s="277"/>
      <c r="IWV2" s="277"/>
      <c r="IWW2" s="277"/>
      <c r="IWX2" s="277"/>
      <c r="IWY2" s="277"/>
      <c r="IWZ2" s="277"/>
      <c r="IXA2" s="277"/>
      <c r="IXB2" s="277"/>
      <c r="IXC2" s="277"/>
      <c r="IXD2" s="277"/>
      <c r="IXE2" s="277"/>
      <c r="IXF2" s="277"/>
      <c r="IXG2" s="277"/>
      <c r="IXH2" s="277"/>
      <c r="IXI2" s="277"/>
      <c r="IXJ2" s="277"/>
      <c r="IXK2" s="277"/>
      <c r="IXL2" s="277"/>
      <c r="IXM2" s="277"/>
      <c r="IXN2" s="277"/>
      <c r="IXO2" s="277"/>
      <c r="IXP2" s="277"/>
      <c r="IXQ2" s="277"/>
      <c r="IXR2" s="277"/>
      <c r="IXS2" s="277"/>
      <c r="IXT2" s="277"/>
      <c r="IXU2" s="277"/>
      <c r="IXV2" s="277"/>
      <c r="IXW2" s="277"/>
      <c r="IXX2" s="277"/>
      <c r="IXY2" s="277"/>
      <c r="IXZ2" s="277"/>
      <c r="IYA2" s="277"/>
      <c r="IYB2" s="277"/>
      <c r="IYC2" s="277"/>
      <c r="IYD2" s="277"/>
      <c r="IYE2" s="277"/>
      <c r="IYF2" s="277"/>
      <c r="IYG2" s="277"/>
      <c r="IYH2" s="277"/>
      <c r="IYI2" s="277"/>
      <c r="IYJ2" s="277"/>
      <c r="IYK2" s="277"/>
      <c r="IYL2" s="277"/>
      <c r="IYM2" s="277"/>
      <c r="IYN2" s="277"/>
      <c r="IYO2" s="277"/>
      <c r="IYP2" s="277"/>
      <c r="IYQ2" s="277"/>
      <c r="IYR2" s="277"/>
      <c r="IYS2" s="277"/>
      <c r="IYT2" s="277"/>
      <c r="IYU2" s="277"/>
      <c r="IYV2" s="277"/>
      <c r="IYW2" s="277"/>
      <c r="IYX2" s="277"/>
      <c r="IYY2" s="277"/>
      <c r="IYZ2" s="277"/>
      <c r="IZA2" s="277"/>
      <c r="IZB2" s="277"/>
      <c r="IZC2" s="277"/>
      <c r="IZD2" s="277"/>
      <c r="IZE2" s="277"/>
      <c r="IZF2" s="277"/>
      <c r="IZG2" s="277"/>
      <c r="IZH2" s="277"/>
      <c r="IZI2" s="277"/>
      <c r="IZJ2" s="277"/>
      <c r="IZK2" s="277"/>
      <c r="IZL2" s="277"/>
      <c r="IZM2" s="277"/>
      <c r="IZN2" s="277"/>
      <c r="IZO2" s="277"/>
      <c r="IZP2" s="277"/>
      <c r="IZQ2" s="277"/>
      <c r="IZR2" s="277"/>
      <c r="IZS2" s="277"/>
      <c r="IZT2" s="277"/>
      <c r="IZU2" s="277"/>
      <c r="IZV2" s="277"/>
      <c r="IZW2" s="277"/>
      <c r="IZX2" s="277"/>
      <c r="IZY2" s="277"/>
      <c r="IZZ2" s="277"/>
      <c r="JAA2" s="277"/>
      <c r="JAB2" s="277"/>
      <c r="JAC2" s="277"/>
      <c r="JAD2" s="277"/>
      <c r="JAE2" s="277"/>
      <c r="JAF2" s="277"/>
      <c r="JAG2" s="277"/>
      <c r="JAH2" s="277"/>
      <c r="JAI2" s="277"/>
      <c r="JAJ2" s="277"/>
      <c r="JAK2" s="277"/>
      <c r="JAL2" s="277"/>
      <c r="JAM2" s="277"/>
      <c r="JAN2" s="277"/>
      <c r="JAO2" s="277"/>
      <c r="JAP2" s="277"/>
      <c r="JAQ2" s="277"/>
      <c r="JAR2" s="277"/>
      <c r="JAS2" s="277"/>
      <c r="JAT2" s="277"/>
      <c r="JAU2" s="277"/>
      <c r="JAV2" s="277"/>
      <c r="JAW2" s="277"/>
      <c r="JAX2" s="277"/>
      <c r="JAY2" s="277"/>
      <c r="JAZ2" s="277"/>
      <c r="JBA2" s="277"/>
      <c r="JBB2" s="277"/>
      <c r="JBC2" s="277"/>
      <c r="JBD2" s="277"/>
      <c r="JBE2" s="277"/>
      <c r="JBF2" s="277"/>
      <c r="JBG2" s="277"/>
      <c r="JBH2" s="277"/>
      <c r="JBI2" s="277"/>
      <c r="JBJ2" s="277"/>
      <c r="JBK2" s="277"/>
      <c r="JBL2" s="277"/>
      <c r="JBM2" s="277"/>
      <c r="JBN2" s="277"/>
      <c r="JBO2" s="277"/>
      <c r="JBP2" s="277"/>
      <c r="JBQ2" s="277"/>
      <c r="JBR2" s="277"/>
      <c r="JBS2" s="277"/>
      <c r="JBT2" s="277"/>
      <c r="JBU2" s="277"/>
      <c r="JBV2" s="277"/>
      <c r="JBW2" s="277"/>
      <c r="JBX2" s="277"/>
      <c r="JBY2" s="277"/>
      <c r="JBZ2" s="277"/>
      <c r="JCA2" s="277"/>
      <c r="JCB2" s="277"/>
      <c r="JCC2" s="277"/>
      <c r="JCD2" s="277"/>
      <c r="JCE2" s="277"/>
      <c r="JCF2" s="277"/>
      <c r="JCG2" s="277"/>
      <c r="JCH2" s="277"/>
      <c r="JCI2" s="277"/>
      <c r="JCJ2" s="277"/>
      <c r="JCK2" s="277"/>
      <c r="JCL2" s="277"/>
      <c r="JCM2" s="277"/>
      <c r="JCN2" s="277"/>
      <c r="JCO2" s="277"/>
      <c r="JCP2" s="277"/>
      <c r="JCQ2" s="277"/>
      <c r="JCR2" s="277"/>
      <c r="JCS2" s="277"/>
      <c r="JCT2" s="277"/>
      <c r="JCU2" s="277"/>
      <c r="JCV2" s="277"/>
      <c r="JCW2" s="277"/>
      <c r="JCX2" s="277"/>
      <c r="JCY2" s="277"/>
      <c r="JCZ2" s="277"/>
      <c r="JDA2" s="277"/>
      <c r="JDB2" s="277"/>
      <c r="JDC2" s="277"/>
      <c r="JDD2" s="277"/>
      <c r="JDE2" s="277"/>
      <c r="JDF2" s="277"/>
      <c r="JDG2" s="277"/>
      <c r="JDH2" s="277"/>
      <c r="JDI2" s="277"/>
      <c r="JDJ2" s="277"/>
      <c r="JDK2" s="277"/>
      <c r="JDL2" s="277"/>
      <c r="JDM2" s="277"/>
      <c r="JDN2" s="277"/>
      <c r="JDO2" s="277"/>
      <c r="JDP2" s="277"/>
      <c r="JDQ2" s="277"/>
      <c r="JDR2" s="277"/>
      <c r="JDS2" s="277"/>
      <c r="JDT2" s="277"/>
      <c r="JDU2" s="277"/>
      <c r="JDV2" s="277"/>
      <c r="JDW2" s="277"/>
      <c r="JDX2" s="277"/>
      <c r="JDY2" s="277"/>
      <c r="JDZ2" s="277"/>
      <c r="JEA2" s="277"/>
      <c r="JEB2" s="277"/>
      <c r="JEC2" s="277"/>
      <c r="JED2" s="277"/>
      <c r="JEE2" s="277"/>
      <c r="JEF2" s="277"/>
      <c r="JEG2" s="277"/>
      <c r="JEH2" s="277"/>
      <c r="JEI2" s="277"/>
      <c r="JEJ2" s="277"/>
      <c r="JEK2" s="277"/>
      <c r="JEL2" s="277"/>
      <c r="JEM2" s="277"/>
      <c r="JEN2" s="277"/>
      <c r="JEO2" s="277"/>
      <c r="JEP2" s="277"/>
      <c r="JEQ2" s="277"/>
      <c r="JER2" s="277"/>
      <c r="JES2" s="277"/>
      <c r="JET2" s="277"/>
      <c r="JEU2" s="277"/>
      <c r="JEV2" s="277"/>
      <c r="JEW2" s="277"/>
      <c r="JEX2" s="277"/>
      <c r="JEY2" s="277"/>
      <c r="JEZ2" s="277"/>
      <c r="JFA2" s="277"/>
      <c r="JFB2" s="277"/>
      <c r="JFC2" s="277"/>
      <c r="JFD2" s="277"/>
      <c r="JFE2" s="277"/>
      <c r="JFF2" s="277"/>
      <c r="JFG2" s="277"/>
      <c r="JFH2" s="277"/>
      <c r="JFI2" s="277"/>
      <c r="JFJ2" s="277"/>
      <c r="JFK2" s="277"/>
      <c r="JFL2" s="277"/>
      <c r="JFM2" s="277"/>
      <c r="JFN2" s="277"/>
      <c r="JFO2" s="277"/>
      <c r="JFP2" s="277"/>
      <c r="JFQ2" s="277"/>
      <c r="JFR2" s="277"/>
      <c r="JFS2" s="277"/>
      <c r="JFT2" s="277"/>
      <c r="JFU2" s="277"/>
      <c r="JFV2" s="277"/>
      <c r="JFW2" s="277"/>
      <c r="JFX2" s="277"/>
      <c r="JFY2" s="277"/>
      <c r="JFZ2" s="277"/>
      <c r="JGA2" s="277"/>
      <c r="JGB2" s="277"/>
      <c r="JGC2" s="277"/>
      <c r="JGD2" s="277"/>
      <c r="JGE2" s="277"/>
      <c r="JGF2" s="277"/>
      <c r="JGG2" s="277"/>
      <c r="JGH2" s="277"/>
      <c r="JGI2" s="277"/>
      <c r="JGJ2" s="277"/>
      <c r="JGK2" s="277"/>
      <c r="JGL2" s="277"/>
      <c r="JGM2" s="277"/>
      <c r="JGN2" s="277"/>
      <c r="JGO2" s="277"/>
      <c r="JGP2" s="277"/>
      <c r="JGQ2" s="277"/>
      <c r="JGR2" s="277"/>
      <c r="JGS2" s="277"/>
      <c r="JGT2" s="277"/>
      <c r="JGU2" s="277"/>
      <c r="JGV2" s="277"/>
      <c r="JGW2" s="277"/>
      <c r="JGX2" s="277"/>
      <c r="JGY2" s="277"/>
      <c r="JGZ2" s="277"/>
      <c r="JHA2" s="277"/>
      <c r="JHB2" s="277"/>
      <c r="JHC2" s="277"/>
      <c r="JHD2" s="277"/>
      <c r="JHE2" s="277"/>
      <c r="JHF2" s="277"/>
      <c r="JHG2" s="277"/>
      <c r="JHH2" s="277"/>
      <c r="JHI2" s="277"/>
      <c r="JHJ2" s="277"/>
      <c r="JHK2" s="277"/>
      <c r="JHL2" s="277"/>
      <c r="JHM2" s="277"/>
      <c r="JHN2" s="277"/>
      <c r="JHO2" s="277"/>
      <c r="JHP2" s="277"/>
      <c r="JHQ2" s="277"/>
      <c r="JHR2" s="277"/>
      <c r="JHS2" s="277"/>
      <c r="JHT2" s="277"/>
      <c r="JHU2" s="277"/>
      <c r="JHV2" s="277"/>
      <c r="JHW2" s="277"/>
      <c r="JHX2" s="277"/>
      <c r="JHY2" s="277"/>
      <c r="JHZ2" s="277"/>
      <c r="JIA2" s="277"/>
      <c r="JIB2" s="277"/>
      <c r="JIC2" s="277"/>
      <c r="JID2" s="277"/>
      <c r="JIE2" s="277"/>
      <c r="JIF2" s="277"/>
      <c r="JIG2" s="277"/>
      <c r="JIH2" s="277"/>
      <c r="JII2" s="277"/>
      <c r="JIJ2" s="277"/>
      <c r="JIK2" s="277"/>
      <c r="JIL2" s="277"/>
      <c r="JIM2" s="277"/>
      <c r="JIN2" s="277"/>
      <c r="JIO2" s="277"/>
      <c r="JIP2" s="277"/>
      <c r="JIQ2" s="277"/>
      <c r="JIR2" s="277"/>
      <c r="JIS2" s="277"/>
      <c r="JIT2" s="277"/>
      <c r="JIU2" s="277"/>
      <c r="JIV2" s="277"/>
      <c r="JIW2" s="277"/>
      <c r="JIX2" s="277"/>
      <c r="JIY2" s="277"/>
      <c r="JIZ2" s="277"/>
      <c r="JJA2" s="277"/>
      <c r="JJB2" s="277"/>
      <c r="JJC2" s="277"/>
      <c r="JJD2" s="277"/>
      <c r="JJE2" s="277"/>
      <c r="JJF2" s="277"/>
      <c r="JJG2" s="277"/>
      <c r="JJH2" s="277"/>
      <c r="JJI2" s="277"/>
      <c r="JJJ2" s="277"/>
      <c r="JJK2" s="277"/>
      <c r="JJL2" s="277"/>
      <c r="JJM2" s="277"/>
      <c r="JJN2" s="277"/>
      <c r="JJO2" s="277"/>
      <c r="JJP2" s="277"/>
      <c r="JJQ2" s="277"/>
      <c r="JJR2" s="277"/>
      <c r="JJS2" s="277"/>
      <c r="JJT2" s="277"/>
      <c r="JJU2" s="277"/>
      <c r="JJV2" s="277"/>
      <c r="JJW2" s="277"/>
      <c r="JJX2" s="277"/>
      <c r="JJY2" s="277"/>
      <c r="JJZ2" s="277"/>
      <c r="JKA2" s="277"/>
      <c r="JKB2" s="277"/>
      <c r="JKC2" s="277"/>
      <c r="JKD2" s="277"/>
      <c r="JKE2" s="277"/>
      <c r="JKF2" s="277"/>
      <c r="JKG2" s="277"/>
      <c r="JKH2" s="277"/>
      <c r="JKI2" s="277"/>
      <c r="JKJ2" s="277"/>
      <c r="JKK2" s="277"/>
      <c r="JKL2" s="277"/>
      <c r="JKM2" s="277"/>
      <c r="JKN2" s="277"/>
      <c r="JKO2" s="277"/>
      <c r="JKP2" s="277"/>
      <c r="JKQ2" s="277"/>
      <c r="JKR2" s="277"/>
      <c r="JKS2" s="277"/>
      <c r="JKT2" s="277"/>
      <c r="JKU2" s="277"/>
      <c r="JKV2" s="277"/>
      <c r="JKW2" s="277"/>
      <c r="JKX2" s="277"/>
      <c r="JKY2" s="277"/>
      <c r="JKZ2" s="277"/>
      <c r="JLA2" s="277"/>
      <c r="JLB2" s="277"/>
      <c r="JLC2" s="277"/>
      <c r="JLD2" s="277"/>
      <c r="JLE2" s="277"/>
      <c r="JLF2" s="277"/>
      <c r="JLG2" s="277"/>
      <c r="JLH2" s="277"/>
      <c r="JLI2" s="277"/>
      <c r="JLJ2" s="277"/>
      <c r="JLK2" s="277"/>
      <c r="JLL2" s="277"/>
      <c r="JLM2" s="277"/>
      <c r="JLN2" s="277"/>
      <c r="JLO2" s="277"/>
      <c r="JLP2" s="277"/>
      <c r="JLQ2" s="277"/>
      <c r="JLR2" s="277"/>
      <c r="JLS2" s="277"/>
      <c r="JLT2" s="277"/>
      <c r="JLU2" s="277"/>
      <c r="JLV2" s="277"/>
      <c r="JLW2" s="277"/>
      <c r="JLX2" s="277"/>
      <c r="JLY2" s="277"/>
      <c r="JLZ2" s="277"/>
      <c r="JMA2" s="277"/>
      <c r="JMB2" s="277"/>
      <c r="JMC2" s="277"/>
      <c r="JMD2" s="277"/>
      <c r="JME2" s="277"/>
      <c r="JMF2" s="277"/>
      <c r="JMG2" s="277"/>
      <c r="JMH2" s="277"/>
      <c r="JMI2" s="277"/>
      <c r="JMJ2" s="277"/>
      <c r="JMK2" s="277"/>
      <c r="JML2" s="277"/>
      <c r="JMM2" s="277"/>
      <c r="JMN2" s="277"/>
      <c r="JMO2" s="277"/>
      <c r="JMP2" s="277"/>
      <c r="JMQ2" s="277"/>
      <c r="JMR2" s="277"/>
      <c r="JMS2" s="277"/>
      <c r="JMT2" s="277"/>
      <c r="JMU2" s="277"/>
      <c r="JMV2" s="277"/>
      <c r="JMW2" s="277"/>
      <c r="JMX2" s="277"/>
      <c r="JMY2" s="277"/>
      <c r="JMZ2" s="277"/>
      <c r="JNA2" s="277"/>
      <c r="JNB2" s="277"/>
      <c r="JNC2" s="277"/>
      <c r="JND2" s="277"/>
      <c r="JNE2" s="277"/>
      <c r="JNF2" s="277"/>
      <c r="JNG2" s="277"/>
      <c r="JNH2" s="277"/>
      <c r="JNI2" s="277"/>
      <c r="JNJ2" s="277"/>
      <c r="JNK2" s="277"/>
      <c r="JNL2" s="277"/>
      <c r="JNM2" s="277"/>
      <c r="JNN2" s="277"/>
      <c r="JNO2" s="277"/>
      <c r="JNP2" s="277"/>
      <c r="JNQ2" s="277"/>
      <c r="JNR2" s="277"/>
      <c r="JNS2" s="277"/>
      <c r="JNT2" s="277"/>
      <c r="JNU2" s="277"/>
      <c r="JNV2" s="277"/>
      <c r="JNW2" s="277"/>
      <c r="JNX2" s="277"/>
      <c r="JNY2" s="277"/>
      <c r="JNZ2" s="277"/>
      <c r="JOA2" s="277"/>
      <c r="JOB2" s="277"/>
      <c r="JOC2" s="277"/>
      <c r="JOD2" s="277"/>
      <c r="JOE2" s="277"/>
      <c r="JOF2" s="277"/>
      <c r="JOG2" s="277"/>
      <c r="JOH2" s="277"/>
      <c r="JOI2" s="277"/>
      <c r="JOJ2" s="277"/>
      <c r="JOK2" s="277"/>
      <c r="JOL2" s="277"/>
      <c r="JOM2" s="277"/>
      <c r="JON2" s="277"/>
      <c r="JOO2" s="277"/>
      <c r="JOP2" s="277"/>
      <c r="JOQ2" s="277"/>
      <c r="JOR2" s="277"/>
      <c r="JOS2" s="277"/>
      <c r="JOT2" s="277"/>
      <c r="JOU2" s="277"/>
      <c r="JOV2" s="277"/>
      <c r="JOW2" s="277"/>
      <c r="JOX2" s="277"/>
      <c r="JOY2" s="277"/>
      <c r="JOZ2" s="277"/>
      <c r="JPA2" s="277"/>
      <c r="JPB2" s="277"/>
      <c r="JPC2" s="277"/>
      <c r="JPD2" s="277"/>
      <c r="JPE2" s="277"/>
      <c r="JPF2" s="277"/>
      <c r="JPG2" s="277"/>
      <c r="JPH2" s="277"/>
      <c r="JPI2" s="277"/>
      <c r="JPJ2" s="277"/>
      <c r="JPK2" s="277"/>
      <c r="JPL2" s="277"/>
      <c r="JPM2" s="277"/>
      <c r="JPN2" s="277"/>
      <c r="JPO2" s="277"/>
      <c r="JPP2" s="277"/>
      <c r="JPQ2" s="277"/>
      <c r="JPR2" s="277"/>
      <c r="JPS2" s="277"/>
      <c r="JPT2" s="277"/>
      <c r="JPU2" s="277"/>
      <c r="JPV2" s="277"/>
      <c r="JPW2" s="277"/>
      <c r="JPX2" s="277"/>
      <c r="JPY2" s="277"/>
      <c r="JPZ2" s="277"/>
      <c r="JQA2" s="277"/>
      <c r="JQB2" s="277"/>
      <c r="JQC2" s="277"/>
      <c r="JQD2" s="277"/>
      <c r="JQE2" s="277"/>
      <c r="JQF2" s="277"/>
      <c r="JQG2" s="277"/>
      <c r="JQH2" s="277"/>
      <c r="JQI2" s="277"/>
      <c r="JQJ2" s="277"/>
      <c r="JQK2" s="277"/>
      <c r="JQL2" s="277"/>
      <c r="JQM2" s="277"/>
      <c r="JQN2" s="277"/>
      <c r="JQO2" s="277"/>
      <c r="JQP2" s="277"/>
      <c r="JQQ2" s="277"/>
      <c r="JQR2" s="277"/>
      <c r="JQS2" s="277"/>
      <c r="JQT2" s="277"/>
      <c r="JQU2" s="277"/>
      <c r="JQV2" s="277"/>
      <c r="JQW2" s="277"/>
      <c r="JQX2" s="277"/>
      <c r="JQY2" s="277"/>
      <c r="JQZ2" s="277"/>
      <c r="JRA2" s="277"/>
      <c r="JRB2" s="277"/>
      <c r="JRC2" s="277"/>
      <c r="JRD2" s="277"/>
      <c r="JRE2" s="277"/>
      <c r="JRF2" s="277"/>
      <c r="JRG2" s="277"/>
      <c r="JRH2" s="277"/>
      <c r="JRI2" s="277"/>
      <c r="JRJ2" s="277"/>
      <c r="JRK2" s="277"/>
      <c r="JRL2" s="277"/>
      <c r="JRM2" s="277"/>
      <c r="JRN2" s="277"/>
      <c r="JRO2" s="277"/>
      <c r="JRP2" s="277"/>
      <c r="JRQ2" s="277"/>
      <c r="JRR2" s="277"/>
      <c r="JRS2" s="277"/>
      <c r="JRT2" s="277"/>
      <c r="JRU2" s="277"/>
      <c r="JRV2" s="277"/>
      <c r="JRW2" s="277"/>
      <c r="JRX2" s="277"/>
      <c r="JRY2" s="277"/>
      <c r="JRZ2" s="277"/>
      <c r="JSA2" s="277"/>
      <c r="JSB2" s="277"/>
      <c r="JSC2" s="277"/>
      <c r="JSD2" s="277"/>
      <c r="JSE2" s="277"/>
      <c r="JSF2" s="277"/>
      <c r="JSG2" s="277"/>
      <c r="JSH2" s="277"/>
      <c r="JSI2" s="277"/>
      <c r="JSJ2" s="277"/>
      <c r="JSK2" s="277"/>
      <c r="JSL2" s="277"/>
      <c r="JSM2" s="277"/>
      <c r="JSN2" s="277"/>
      <c r="JSO2" s="277"/>
      <c r="JSP2" s="277"/>
      <c r="JSQ2" s="277"/>
      <c r="JSR2" s="277"/>
      <c r="JSS2" s="277"/>
      <c r="JST2" s="277"/>
      <c r="JSU2" s="277"/>
      <c r="JSV2" s="277"/>
      <c r="JSW2" s="277"/>
      <c r="JSX2" s="277"/>
      <c r="JSY2" s="277"/>
      <c r="JSZ2" s="277"/>
      <c r="JTA2" s="277"/>
      <c r="JTB2" s="277"/>
      <c r="JTC2" s="277"/>
      <c r="JTD2" s="277"/>
      <c r="JTE2" s="277"/>
      <c r="JTF2" s="277"/>
      <c r="JTG2" s="277"/>
      <c r="JTH2" s="277"/>
      <c r="JTI2" s="277"/>
      <c r="JTJ2" s="277"/>
      <c r="JTK2" s="277"/>
      <c r="JTL2" s="277"/>
      <c r="JTM2" s="277"/>
      <c r="JTN2" s="277"/>
      <c r="JTO2" s="277"/>
      <c r="JTP2" s="277"/>
      <c r="JTQ2" s="277"/>
      <c r="JTR2" s="277"/>
      <c r="JTS2" s="277"/>
      <c r="JTT2" s="277"/>
      <c r="JTU2" s="277"/>
      <c r="JTV2" s="277"/>
      <c r="JTW2" s="277"/>
      <c r="JTX2" s="277"/>
      <c r="JTY2" s="277"/>
      <c r="JTZ2" s="277"/>
      <c r="JUA2" s="277"/>
      <c r="JUB2" s="277"/>
      <c r="JUC2" s="277"/>
      <c r="JUD2" s="277"/>
      <c r="JUE2" s="277"/>
      <c r="JUF2" s="277"/>
      <c r="JUG2" s="277"/>
      <c r="JUH2" s="277"/>
      <c r="JUI2" s="277"/>
      <c r="JUJ2" s="277"/>
      <c r="JUK2" s="277"/>
      <c r="JUL2" s="277"/>
      <c r="JUM2" s="277"/>
      <c r="JUN2" s="277"/>
      <c r="JUO2" s="277"/>
      <c r="JUP2" s="277"/>
      <c r="JUQ2" s="277"/>
      <c r="JUR2" s="277"/>
      <c r="JUS2" s="277"/>
      <c r="JUT2" s="277"/>
      <c r="JUU2" s="277"/>
      <c r="JUV2" s="277"/>
      <c r="JUW2" s="277"/>
      <c r="JUX2" s="277"/>
      <c r="JUY2" s="277"/>
      <c r="JUZ2" s="277"/>
      <c r="JVA2" s="277"/>
      <c r="JVB2" s="277"/>
      <c r="JVC2" s="277"/>
      <c r="JVD2" s="277"/>
      <c r="JVE2" s="277"/>
      <c r="JVF2" s="277"/>
      <c r="JVG2" s="277"/>
      <c r="JVH2" s="277"/>
      <c r="JVI2" s="277"/>
      <c r="JVJ2" s="277"/>
      <c r="JVK2" s="277"/>
      <c r="JVL2" s="277"/>
      <c r="JVM2" s="277"/>
      <c r="JVN2" s="277"/>
      <c r="JVO2" s="277"/>
      <c r="JVP2" s="277"/>
      <c r="JVQ2" s="277"/>
      <c r="JVR2" s="277"/>
      <c r="JVS2" s="277"/>
      <c r="JVT2" s="277"/>
      <c r="JVU2" s="277"/>
      <c r="JVV2" s="277"/>
      <c r="JVW2" s="277"/>
      <c r="JVX2" s="277"/>
      <c r="JVY2" s="277"/>
      <c r="JVZ2" s="277"/>
      <c r="JWA2" s="277"/>
      <c r="JWB2" s="277"/>
      <c r="JWC2" s="277"/>
      <c r="JWD2" s="277"/>
      <c r="JWE2" s="277"/>
      <c r="JWF2" s="277"/>
      <c r="JWG2" s="277"/>
      <c r="JWH2" s="277"/>
      <c r="JWI2" s="277"/>
      <c r="JWJ2" s="277"/>
      <c r="JWK2" s="277"/>
      <c r="JWL2" s="277"/>
      <c r="JWM2" s="277"/>
      <c r="JWN2" s="277"/>
      <c r="JWO2" s="277"/>
      <c r="JWP2" s="277"/>
      <c r="JWQ2" s="277"/>
      <c r="JWR2" s="277"/>
      <c r="JWS2" s="277"/>
      <c r="JWT2" s="277"/>
      <c r="JWU2" s="277"/>
      <c r="JWV2" s="277"/>
      <c r="JWW2" s="277"/>
      <c r="JWX2" s="277"/>
      <c r="JWY2" s="277"/>
      <c r="JWZ2" s="277"/>
      <c r="JXA2" s="277"/>
      <c r="JXB2" s="277"/>
      <c r="JXC2" s="277"/>
      <c r="JXD2" s="277"/>
      <c r="JXE2" s="277"/>
      <c r="JXF2" s="277"/>
      <c r="JXG2" s="277"/>
      <c r="JXH2" s="277"/>
      <c r="JXI2" s="277"/>
      <c r="JXJ2" s="277"/>
      <c r="JXK2" s="277"/>
      <c r="JXL2" s="277"/>
      <c r="JXM2" s="277"/>
      <c r="JXN2" s="277"/>
      <c r="JXO2" s="277"/>
      <c r="JXP2" s="277"/>
      <c r="JXQ2" s="277"/>
      <c r="JXR2" s="277"/>
      <c r="JXS2" s="277"/>
      <c r="JXT2" s="277"/>
      <c r="JXU2" s="277"/>
      <c r="JXV2" s="277"/>
      <c r="JXW2" s="277"/>
      <c r="JXX2" s="277"/>
      <c r="JXY2" s="277"/>
      <c r="JXZ2" s="277"/>
      <c r="JYA2" s="277"/>
      <c r="JYB2" s="277"/>
      <c r="JYC2" s="277"/>
      <c r="JYD2" s="277"/>
      <c r="JYE2" s="277"/>
      <c r="JYF2" s="277"/>
      <c r="JYG2" s="277"/>
      <c r="JYH2" s="277"/>
      <c r="JYI2" s="277"/>
      <c r="JYJ2" s="277"/>
      <c r="JYK2" s="277"/>
      <c r="JYL2" s="277"/>
      <c r="JYM2" s="277"/>
      <c r="JYN2" s="277"/>
      <c r="JYO2" s="277"/>
      <c r="JYP2" s="277"/>
      <c r="JYQ2" s="277"/>
      <c r="JYR2" s="277"/>
      <c r="JYS2" s="277"/>
      <c r="JYT2" s="277"/>
      <c r="JYU2" s="277"/>
      <c r="JYV2" s="277"/>
      <c r="JYW2" s="277"/>
      <c r="JYX2" s="277"/>
      <c r="JYY2" s="277"/>
      <c r="JYZ2" s="277"/>
      <c r="JZA2" s="277"/>
      <c r="JZB2" s="277"/>
      <c r="JZC2" s="277"/>
      <c r="JZD2" s="277"/>
      <c r="JZE2" s="277"/>
      <c r="JZF2" s="277"/>
      <c r="JZG2" s="277"/>
      <c r="JZH2" s="277"/>
      <c r="JZI2" s="277"/>
      <c r="JZJ2" s="277"/>
      <c r="JZK2" s="277"/>
      <c r="JZL2" s="277"/>
      <c r="JZM2" s="277"/>
      <c r="JZN2" s="277"/>
      <c r="JZO2" s="277"/>
      <c r="JZP2" s="277"/>
      <c r="JZQ2" s="277"/>
      <c r="JZR2" s="277"/>
      <c r="JZS2" s="277"/>
      <c r="JZT2" s="277"/>
      <c r="JZU2" s="277"/>
      <c r="JZV2" s="277"/>
      <c r="JZW2" s="277"/>
      <c r="JZX2" s="277"/>
      <c r="JZY2" s="277"/>
      <c r="JZZ2" s="277"/>
      <c r="KAA2" s="277"/>
      <c r="KAB2" s="277"/>
      <c r="KAC2" s="277"/>
      <c r="KAD2" s="277"/>
      <c r="KAE2" s="277"/>
      <c r="KAF2" s="277"/>
      <c r="KAG2" s="277"/>
      <c r="KAH2" s="277"/>
      <c r="KAI2" s="277"/>
      <c r="KAJ2" s="277"/>
      <c r="KAK2" s="277"/>
      <c r="KAL2" s="277"/>
      <c r="KAM2" s="277"/>
      <c r="KAN2" s="277"/>
      <c r="KAO2" s="277"/>
      <c r="KAP2" s="277"/>
      <c r="KAQ2" s="277"/>
      <c r="KAR2" s="277"/>
      <c r="KAS2" s="277"/>
      <c r="KAT2" s="277"/>
      <c r="KAU2" s="277"/>
      <c r="KAV2" s="277"/>
      <c r="KAW2" s="277"/>
      <c r="KAX2" s="277"/>
      <c r="KAY2" s="277"/>
      <c r="KAZ2" s="277"/>
      <c r="KBA2" s="277"/>
      <c r="KBB2" s="277"/>
      <c r="KBC2" s="277"/>
      <c r="KBD2" s="277"/>
      <c r="KBE2" s="277"/>
      <c r="KBF2" s="277"/>
      <c r="KBG2" s="277"/>
      <c r="KBH2" s="277"/>
      <c r="KBI2" s="277"/>
      <c r="KBJ2" s="277"/>
      <c r="KBK2" s="277"/>
      <c r="KBL2" s="277"/>
      <c r="KBM2" s="277"/>
      <c r="KBN2" s="277"/>
      <c r="KBO2" s="277"/>
      <c r="KBP2" s="277"/>
      <c r="KBQ2" s="277"/>
      <c r="KBR2" s="277"/>
      <c r="KBS2" s="277"/>
      <c r="KBT2" s="277"/>
      <c r="KBU2" s="277"/>
      <c r="KBV2" s="277"/>
      <c r="KBW2" s="277"/>
      <c r="KBX2" s="277"/>
      <c r="KBY2" s="277"/>
      <c r="KBZ2" s="277"/>
      <c r="KCA2" s="277"/>
      <c r="KCB2" s="277"/>
      <c r="KCC2" s="277"/>
      <c r="KCD2" s="277"/>
      <c r="KCE2" s="277"/>
      <c r="KCF2" s="277"/>
      <c r="KCG2" s="277"/>
      <c r="KCH2" s="277"/>
      <c r="KCI2" s="277"/>
      <c r="KCJ2" s="277"/>
      <c r="KCK2" s="277"/>
      <c r="KCL2" s="277"/>
      <c r="KCM2" s="277"/>
      <c r="KCN2" s="277"/>
      <c r="KCO2" s="277"/>
      <c r="KCP2" s="277"/>
      <c r="KCQ2" s="277"/>
      <c r="KCR2" s="277"/>
      <c r="KCS2" s="277"/>
      <c r="KCT2" s="277"/>
      <c r="KCU2" s="277"/>
      <c r="KCV2" s="277"/>
      <c r="KCW2" s="277"/>
      <c r="KCX2" s="277"/>
      <c r="KCY2" s="277"/>
      <c r="KCZ2" s="277"/>
      <c r="KDA2" s="277"/>
      <c r="KDB2" s="277"/>
      <c r="KDC2" s="277"/>
      <c r="KDD2" s="277"/>
      <c r="KDE2" s="277"/>
      <c r="KDF2" s="277"/>
      <c r="KDG2" s="277"/>
      <c r="KDH2" s="277"/>
      <c r="KDI2" s="277"/>
      <c r="KDJ2" s="277"/>
      <c r="KDK2" s="277"/>
      <c r="KDL2" s="277"/>
      <c r="KDM2" s="277"/>
      <c r="KDN2" s="277"/>
      <c r="KDO2" s="277"/>
      <c r="KDP2" s="277"/>
      <c r="KDQ2" s="277"/>
      <c r="KDR2" s="277"/>
      <c r="KDS2" s="277"/>
      <c r="KDT2" s="277"/>
      <c r="KDU2" s="277"/>
      <c r="KDV2" s="277"/>
      <c r="KDW2" s="277"/>
      <c r="KDX2" s="277"/>
      <c r="KDY2" s="277"/>
      <c r="KDZ2" s="277"/>
      <c r="KEA2" s="277"/>
      <c r="KEB2" s="277"/>
      <c r="KEC2" s="277"/>
      <c r="KED2" s="277"/>
      <c r="KEE2" s="277"/>
      <c r="KEF2" s="277"/>
      <c r="KEG2" s="277"/>
      <c r="KEH2" s="277"/>
      <c r="KEI2" s="277"/>
      <c r="KEJ2" s="277"/>
      <c r="KEK2" s="277"/>
      <c r="KEL2" s="277"/>
      <c r="KEM2" s="277"/>
      <c r="KEN2" s="277"/>
      <c r="KEO2" s="277"/>
      <c r="KEP2" s="277"/>
      <c r="KEQ2" s="277"/>
      <c r="KER2" s="277"/>
      <c r="KES2" s="277"/>
      <c r="KET2" s="277"/>
      <c r="KEU2" s="277"/>
      <c r="KEV2" s="277"/>
      <c r="KEW2" s="277"/>
      <c r="KEX2" s="277"/>
      <c r="KEY2" s="277"/>
      <c r="KEZ2" s="277"/>
      <c r="KFA2" s="277"/>
      <c r="KFB2" s="277"/>
      <c r="KFC2" s="277"/>
      <c r="KFD2" s="277"/>
      <c r="KFE2" s="277"/>
      <c r="KFF2" s="277"/>
      <c r="KFG2" s="277"/>
      <c r="KFH2" s="277"/>
      <c r="KFI2" s="277"/>
      <c r="KFJ2" s="277"/>
      <c r="KFK2" s="277"/>
      <c r="KFL2" s="277"/>
      <c r="KFM2" s="277"/>
      <c r="KFN2" s="277"/>
      <c r="KFO2" s="277"/>
      <c r="KFP2" s="277"/>
      <c r="KFQ2" s="277"/>
      <c r="KFR2" s="277"/>
      <c r="KFS2" s="277"/>
      <c r="KFT2" s="277"/>
      <c r="KFU2" s="277"/>
      <c r="KFV2" s="277"/>
      <c r="KFW2" s="277"/>
      <c r="KFX2" s="277"/>
      <c r="KFY2" s="277"/>
      <c r="KFZ2" s="277"/>
      <c r="KGA2" s="277"/>
      <c r="KGB2" s="277"/>
      <c r="KGC2" s="277"/>
      <c r="KGD2" s="277"/>
      <c r="KGE2" s="277"/>
      <c r="KGF2" s="277"/>
      <c r="KGG2" s="277"/>
      <c r="KGH2" s="277"/>
      <c r="KGI2" s="277"/>
      <c r="KGJ2" s="277"/>
      <c r="KGK2" s="277"/>
      <c r="KGL2" s="277"/>
      <c r="KGM2" s="277"/>
      <c r="KGN2" s="277"/>
      <c r="KGO2" s="277"/>
      <c r="KGP2" s="277"/>
      <c r="KGQ2" s="277"/>
      <c r="KGR2" s="277"/>
      <c r="KGS2" s="277"/>
      <c r="KGT2" s="277"/>
      <c r="KGU2" s="277"/>
      <c r="KGV2" s="277"/>
      <c r="KGW2" s="277"/>
      <c r="KGX2" s="277"/>
      <c r="KGY2" s="277"/>
      <c r="KGZ2" s="277"/>
      <c r="KHA2" s="277"/>
      <c r="KHB2" s="277"/>
      <c r="KHC2" s="277"/>
      <c r="KHD2" s="277"/>
      <c r="KHE2" s="277"/>
      <c r="KHF2" s="277"/>
      <c r="KHG2" s="277"/>
      <c r="KHH2" s="277"/>
      <c r="KHI2" s="277"/>
      <c r="KHJ2" s="277"/>
      <c r="KHK2" s="277"/>
      <c r="KHL2" s="277"/>
      <c r="KHM2" s="277"/>
      <c r="KHN2" s="277"/>
      <c r="KHO2" s="277"/>
      <c r="KHP2" s="277"/>
      <c r="KHQ2" s="277"/>
      <c r="KHR2" s="277"/>
      <c r="KHS2" s="277"/>
      <c r="KHT2" s="277"/>
      <c r="KHU2" s="277"/>
      <c r="KHV2" s="277"/>
      <c r="KHW2" s="277"/>
      <c r="KHX2" s="277"/>
      <c r="KHY2" s="277"/>
      <c r="KHZ2" s="277"/>
      <c r="KIA2" s="277"/>
      <c r="KIB2" s="277"/>
      <c r="KIC2" s="277"/>
      <c r="KID2" s="277"/>
      <c r="KIE2" s="277"/>
      <c r="KIF2" s="277"/>
      <c r="KIG2" s="277"/>
      <c r="KIH2" s="277"/>
      <c r="KII2" s="277"/>
      <c r="KIJ2" s="277"/>
      <c r="KIK2" s="277"/>
      <c r="KIL2" s="277"/>
      <c r="KIM2" s="277"/>
      <c r="KIN2" s="277"/>
      <c r="KIO2" s="277"/>
      <c r="KIP2" s="277"/>
      <c r="KIQ2" s="277"/>
      <c r="KIR2" s="277"/>
      <c r="KIS2" s="277"/>
      <c r="KIT2" s="277"/>
      <c r="KIU2" s="277"/>
      <c r="KIV2" s="277"/>
      <c r="KIW2" s="277"/>
      <c r="KIX2" s="277"/>
      <c r="KIY2" s="277"/>
      <c r="KIZ2" s="277"/>
      <c r="KJA2" s="277"/>
      <c r="KJB2" s="277"/>
      <c r="KJC2" s="277"/>
      <c r="KJD2" s="277"/>
      <c r="KJE2" s="277"/>
      <c r="KJF2" s="277"/>
      <c r="KJG2" s="277"/>
      <c r="KJH2" s="277"/>
      <c r="KJI2" s="277"/>
      <c r="KJJ2" s="277"/>
      <c r="KJK2" s="277"/>
      <c r="KJL2" s="277"/>
      <c r="KJM2" s="277"/>
      <c r="KJN2" s="277"/>
      <c r="KJO2" s="277"/>
      <c r="KJP2" s="277"/>
      <c r="KJQ2" s="277"/>
      <c r="KJR2" s="277"/>
      <c r="KJS2" s="277"/>
      <c r="KJT2" s="277"/>
      <c r="KJU2" s="277"/>
      <c r="KJV2" s="277"/>
      <c r="KJW2" s="277"/>
      <c r="KJX2" s="277"/>
      <c r="KJY2" s="277"/>
      <c r="KJZ2" s="277"/>
      <c r="KKA2" s="277"/>
      <c r="KKB2" s="277"/>
      <c r="KKC2" s="277"/>
      <c r="KKD2" s="277"/>
      <c r="KKE2" s="277"/>
      <c r="KKF2" s="277"/>
      <c r="KKG2" s="277"/>
      <c r="KKH2" s="277"/>
      <c r="KKI2" s="277"/>
      <c r="KKJ2" s="277"/>
      <c r="KKK2" s="277"/>
      <c r="KKL2" s="277"/>
      <c r="KKM2" s="277"/>
      <c r="KKN2" s="277"/>
      <c r="KKO2" s="277"/>
      <c r="KKP2" s="277"/>
      <c r="KKQ2" s="277"/>
      <c r="KKR2" s="277"/>
      <c r="KKS2" s="277"/>
      <c r="KKT2" s="277"/>
      <c r="KKU2" s="277"/>
      <c r="KKV2" s="277"/>
      <c r="KKW2" s="277"/>
      <c r="KKX2" s="277"/>
      <c r="KKY2" s="277"/>
      <c r="KKZ2" s="277"/>
      <c r="KLA2" s="277"/>
      <c r="KLB2" s="277"/>
      <c r="KLC2" s="277"/>
      <c r="KLD2" s="277"/>
      <c r="KLE2" s="277"/>
      <c r="KLF2" s="277"/>
      <c r="KLG2" s="277"/>
      <c r="KLH2" s="277"/>
      <c r="KLI2" s="277"/>
      <c r="KLJ2" s="277"/>
      <c r="KLK2" s="277"/>
      <c r="KLL2" s="277"/>
      <c r="KLM2" s="277"/>
      <c r="KLN2" s="277"/>
      <c r="KLO2" s="277"/>
      <c r="KLP2" s="277"/>
      <c r="KLQ2" s="277"/>
      <c r="KLR2" s="277"/>
      <c r="KLS2" s="277"/>
      <c r="KLT2" s="277"/>
      <c r="KLU2" s="277"/>
      <c r="KLV2" s="277"/>
      <c r="KLW2" s="277"/>
      <c r="KLX2" s="277"/>
      <c r="KLY2" s="277"/>
      <c r="KLZ2" s="277"/>
      <c r="KMA2" s="277"/>
      <c r="KMB2" s="277"/>
      <c r="KMC2" s="277"/>
      <c r="KMD2" s="277"/>
      <c r="KME2" s="277"/>
      <c r="KMF2" s="277"/>
      <c r="KMG2" s="277"/>
      <c r="KMH2" s="277"/>
      <c r="KMI2" s="277"/>
      <c r="KMJ2" s="277"/>
      <c r="KMK2" s="277"/>
      <c r="KML2" s="277"/>
      <c r="KMM2" s="277"/>
      <c r="KMN2" s="277"/>
      <c r="KMO2" s="277"/>
      <c r="KMP2" s="277"/>
      <c r="KMQ2" s="277"/>
      <c r="KMR2" s="277"/>
      <c r="KMS2" s="277"/>
      <c r="KMT2" s="277"/>
      <c r="KMU2" s="277"/>
      <c r="KMV2" s="277"/>
      <c r="KMW2" s="277"/>
      <c r="KMX2" s="277"/>
      <c r="KMY2" s="277"/>
      <c r="KMZ2" s="277"/>
      <c r="KNA2" s="277"/>
      <c r="KNB2" s="277"/>
      <c r="KNC2" s="277"/>
      <c r="KND2" s="277"/>
      <c r="KNE2" s="277"/>
      <c r="KNF2" s="277"/>
      <c r="KNG2" s="277"/>
      <c r="KNH2" s="277"/>
      <c r="KNI2" s="277"/>
      <c r="KNJ2" s="277"/>
      <c r="KNK2" s="277"/>
      <c r="KNL2" s="277"/>
      <c r="KNM2" s="277"/>
      <c r="KNN2" s="277"/>
      <c r="KNO2" s="277"/>
      <c r="KNP2" s="277"/>
      <c r="KNQ2" s="277"/>
      <c r="KNR2" s="277"/>
      <c r="KNS2" s="277"/>
      <c r="KNT2" s="277"/>
      <c r="KNU2" s="277"/>
      <c r="KNV2" s="277"/>
      <c r="KNW2" s="277"/>
      <c r="KNX2" s="277"/>
      <c r="KNY2" s="277"/>
      <c r="KNZ2" s="277"/>
      <c r="KOA2" s="277"/>
      <c r="KOB2" s="277"/>
      <c r="KOC2" s="277"/>
      <c r="KOD2" s="277"/>
      <c r="KOE2" s="277"/>
      <c r="KOF2" s="277"/>
      <c r="KOG2" s="277"/>
      <c r="KOH2" s="277"/>
      <c r="KOI2" s="277"/>
      <c r="KOJ2" s="277"/>
      <c r="KOK2" s="277"/>
      <c r="KOL2" s="277"/>
      <c r="KOM2" s="277"/>
      <c r="KON2" s="277"/>
      <c r="KOO2" s="277"/>
      <c r="KOP2" s="277"/>
      <c r="KOQ2" s="277"/>
      <c r="KOR2" s="277"/>
      <c r="KOS2" s="277"/>
      <c r="KOT2" s="277"/>
      <c r="KOU2" s="277"/>
      <c r="KOV2" s="277"/>
      <c r="KOW2" s="277"/>
      <c r="KOX2" s="277"/>
      <c r="KOY2" s="277"/>
      <c r="KOZ2" s="277"/>
      <c r="KPA2" s="277"/>
      <c r="KPB2" s="277"/>
      <c r="KPC2" s="277"/>
      <c r="KPD2" s="277"/>
      <c r="KPE2" s="277"/>
      <c r="KPF2" s="277"/>
      <c r="KPG2" s="277"/>
      <c r="KPH2" s="277"/>
      <c r="KPI2" s="277"/>
      <c r="KPJ2" s="277"/>
      <c r="KPK2" s="277"/>
      <c r="KPL2" s="277"/>
      <c r="KPM2" s="277"/>
      <c r="KPN2" s="277"/>
      <c r="KPO2" s="277"/>
      <c r="KPP2" s="277"/>
      <c r="KPQ2" s="277"/>
      <c r="KPR2" s="277"/>
      <c r="KPS2" s="277"/>
      <c r="KPT2" s="277"/>
      <c r="KPU2" s="277"/>
      <c r="KPV2" s="277"/>
      <c r="KPW2" s="277"/>
      <c r="KPX2" s="277"/>
      <c r="KPY2" s="277"/>
      <c r="KPZ2" s="277"/>
      <c r="KQA2" s="277"/>
      <c r="KQB2" s="277"/>
      <c r="KQC2" s="277"/>
      <c r="KQD2" s="277"/>
      <c r="KQE2" s="277"/>
      <c r="KQF2" s="277"/>
      <c r="KQG2" s="277"/>
      <c r="KQH2" s="277"/>
      <c r="KQI2" s="277"/>
      <c r="KQJ2" s="277"/>
      <c r="KQK2" s="277"/>
      <c r="KQL2" s="277"/>
      <c r="KQM2" s="277"/>
      <c r="KQN2" s="277"/>
      <c r="KQO2" s="277"/>
      <c r="KQP2" s="277"/>
      <c r="KQQ2" s="277"/>
      <c r="KQR2" s="277"/>
      <c r="KQS2" s="277"/>
      <c r="KQT2" s="277"/>
      <c r="KQU2" s="277"/>
      <c r="KQV2" s="277"/>
      <c r="KQW2" s="277"/>
      <c r="KQX2" s="277"/>
      <c r="KQY2" s="277"/>
      <c r="KQZ2" s="277"/>
      <c r="KRA2" s="277"/>
      <c r="KRB2" s="277"/>
      <c r="KRC2" s="277"/>
      <c r="KRD2" s="277"/>
      <c r="KRE2" s="277"/>
      <c r="KRF2" s="277"/>
      <c r="KRG2" s="277"/>
      <c r="KRH2" s="277"/>
      <c r="KRI2" s="277"/>
      <c r="KRJ2" s="277"/>
      <c r="KRK2" s="277"/>
      <c r="KRL2" s="277"/>
      <c r="KRM2" s="277"/>
      <c r="KRN2" s="277"/>
      <c r="KRO2" s="277"/>
      <c r="KRP2" s="277"/>
      <c r="KRQ2" s="277"/>
      <c r="KRR2" s="277"/>
      <c r="KRS2" s="277"/>
      <c r="KRT2" s="277"/>
      <c r="KRU2" s="277"/>
      <c r="KRV2" s="277"/>
      <c r="KRW2" s="277"/>
      <c r="KRX2" s="277"/>
      <c r="KRY2" s="277"/>
      <c r="KRZ2" s="277"/>
      <c r="KSA2" s="277"/>
      <c r="KSB2" s="277"/>
      <c r="KSC2" s="277"/>
      <c r="KSD2" s="277"/>
      <c r="KSE2" s="277"/>
      <c r="KSF2" s="277"/>
      <c r="KSG2" s="277"/>
      <c r="KSH2" s="277"/>
      <c r="KSI2" s="277"/>
      <c r="KSJ2" s="277"/>
      <c r="KSK2" s="277"/>
      <c r="KSL2" s="277"/>
      <c r="KSM2" s="277"/>
      <c r="KSN2" s="277"/>
      <c r="KSO2" s="277"/>
      <c r="KSP2" s="277"/>
      <c r="KSQ2" s="277"/>
      <c r="KSR2" s="277"/>
      <c r="KSS2" s="277"/>
      <c r="KST2" s="277"/>
      <c r="KSU2" s="277"/>
      <c r="KSV2" s="277"/>
      <c r="KSW2" s="277"/>
      <c r="KSX2" s="277"/>
      <c r="KSY2" s="277"/>
      <c r="KSZ2" s="277"/>
      <c r="KTA2" s="277"/>
      <c r="KTB2" s="277"/>
      <c r="KTC2" s="277"/>
      <c r="KTD2" s="277"/>
      <c r="KTE2" s="277"/>
      <c r="KTF2" s="277"/>
      <c r="KTG2" s="277"/>
      <c r="KTH2" s="277"/>
      <c r="KTI2" s="277"/>
      <c r="KTJ2" s="277"/>
      <c r="KTK2" s="277"/>
      <c r="KTL2" s="277"/>
      <c r="KTM2" s="277"/>
      <c r="KTN2" s="277"/>
      <c r="KTO2" s="277"/>
      <c r="KTP2" s="277"/>
      <c r="KTQ2" s="277"/>
      <c r="KTR2" s="277"/>
      <c r="KTS2" s="277"/>
      <c r="KTT2" s="277"/>
      <c r="KTU2" s="277"/>
      <c r="KTV2" s="277"/>
      <c r="KTW2" s="277"/>
      <c r="KTX2" s="277"/>
      <c r="KTY2" s="277"/>
      <c r="KTZ2" s="277"/>
      <c r="KUA2" s="277"/>
      <c r="KUB2" s="277"/>
      <c r="KUC2" s="277"/>
      <c r="KUD2" s="277"/>
      <c r="KUE2" s="277"/>
      <c r="KUF2" s="277"/>
      <c r="KUG2" s="277"/>
      <c r="KUH2" s="277"/>
      <c r="KUI2" s="277"/>
      <c r="KUJ2" s="277"/>
      <c r="KUK2" s="277"/>
      <c r="KUL2" s="277"/>
      <c r="KUM2" s="277"/>
      <c r="KUN2" s="277"/>
      <c r="KUO2" s="277"/>
      <c r="KUP2" s="277"/>
      <c r="KUQ2" s="277"/>
      <c r="KUR2" s="277"/>
      <c r="KUS2" s="277"/>
      <c r="KUT2" s="277"/>
      <c r="KUU2" s="277"/>
      <c r="KUV2" s="277"/>
      <c r="KUW2" s="277"/>
      <c r="KUX2" s="277"/>
      <c r="KUY2" s="277"/>
      <c r="KUZ2" s="277"/>
      <c r="KVA2" s="277"/>
      <c r="KVB2" s="277"/>
      <c r="KVC2" s="277"/>
      <c r="KVD2" s="277"/>
      <c r="KVE2" s="277"/>
      <c r="KVF2" s="277"/>
      <c r="KVG2" s="277"/>
      <c r="KVH2" s="277"/>
      <c r="KVI2" s="277"/>
      <c r="KVJ2" s="277"/>
      <c r="KVK2" s="277"/>
      <c r="KVL2" s="277"/>
      <c r="KVM2" s="277"/>
      <c r="KVN2" s="277"/>
      <c r="KVO2" s="277"/>
      <c r="KVP2" s="277"/>
      <c r="KVQ2" s="277"/>
      <c r="KVR2" s="277"/>
      <c r="KVS2" s="277"/>
      <c r="KVT2" s="277"/>
      <c r="KVU2" s="277"/>
      <c r="KVV2" s="277"/>
      <c r="KVW2" s="277"/>
      <c r="KVX2" s="277"/>
      <c r="KVY2" s="277"/>
      <c r="KVZ2" s="277"/>
      <c r="KWA2" s="277"/>
      <c r="KWB2" s="277"/>
      <c r="KWC2" s="277"/>
      <c r="KWD2" s="277"/>
      <c r="KWE2" s="277"/>
      <c r="KWF2" s="277"/>
      <c r="KWG2" s="277"/>
      <c r="KWH2" s="277"/>
      <c r="KWI2" s="277"/>
      <c r="KWJ2" s="277"/>
      <c r="KWK2" s="277"/>
      <c r="KWL2" s="277"/>
      <c r="KWM2" s="277"/>
      <c r="KWN2" s="277"/>
      <c r="KWO2" s="277"/>
      <c r="KWP2" s="277"/>
      <c r="KWQ2" s="277"/>
      <c r="KWR2" s="277"/>
      <c r="KWS2" s="277"/>
      <c r="KWT2" s="277"/>
      <c r="KWU2" s="277"/>
      <c r="KWV2" s="277"/>
      <c r="KWW2" s="277"/>
      <c r="KWX2" s="277"/>
      <c r="KWY2" s="277"/>
      <c r="KWZ2" s="277"/>
      <c r="KXA2" s="277"/>
      <c r="KXB2" s="277"/>
      <c r="KXC2" s="277"/>
      <c r="KXD2" s="277"/>
      <c r="KXE2" s="277"/>
      <c r="KXF2" s="277"/>
      <c r="KXG2" s="277"/>
      <c r="KXH2" s="277"/>
      <c r="KXI2" s="277"/>
      <c r="KXJ2" s="277"/>
      <c r="KXK2" s="277"/>
      <c r="KXL2" s="277"/>
      <c r="KXM2" s="277"/>
      <c r="KXN2" s="277"/>
      <c r="KXO2" s="277"/>
      <c r="KXP2" s="277"/>
      <c r="KXQ2" s="277"/>
      <c r="KXR2" s="277"/>
      <c r="KXS2" s="277"/>
      <c r="KXT2" s="277"/>
      <c r="KXU2" s="277"/>
      <c r="KXV2" s="277"/>
      <c r="KXW2" s="277"/>
      <c r="KXX2" s="277"/>
      <c r="KXY2" s="277"/>
      <c r="KXZ2" s="277"/>
      <c r="KYA2" s="277"/>
      <c r="KYB2" s="277"/>
      <c r="KYC2" s="277"/>
      <c r="KYD2" s="277"/>
      <c r="KYE2" s="277"/>
      <c r="KYF2" s="277"/>
      <c r="KYG2" s="277"/>
      <c r="KYH2" s="277"/>
      <c r="KYI2" s="277"/>
      <c r="KYJ2" s="277"/>
      <c r="KYK2" s="277"/>
      <c r="KYL2" s="277"/>
      <c r="KYM2" s="277"/>
      <c r="KYN2" s="277"/>
      <c r="KYO2" s="277"/>
      <c r="KYP2" s="277"/>
      <c r="KYQ2" s="277"/>
      <c r="KYR2" s="277"/>
      <c r="KYS2" s="277"/>
      <c r="KYT2" s="277"/>
      <c r="KYU2" s="277"/>
      <c r="KYV2" s="277"/>
      <c r="KYW2" s="277"/>
      <c r="KYX2" s="277"/>
      <c r="KYY2" s="277"/>
      <c r="KYZ2" s="277"/>
      <c r="KZA2" s="277"/>
      <c r="KZB2" s="277"/>
      <c r="KZC2" s="277"/>
      <c r="KZD2" s="277"/>
      <c r="KZE2" s="277"/>
      <c r="KZF2" s="277"/>
      <c r="KZG2" s="277"/>
      <c r="KZH2" s="277"/>
      <c r="KZI2" s="277"/>
      <c r="KZJ2" s="277"/>
      <c r="KZK2" s="277"/>
      <c r="KZL2" s="277"/>
      <c r="KZM2" s="277"/>
      <c r="KZN2" s="277"/>
      <c r="KZO2" s="277"/>
      <c r="KZP2" s="277"/>
      <c r="KZQ2" s="277"/>
      <c r="KZR2" s="277"/>
      <c r="KZS2" s="277"/>
      <c r="KZT2" s="277"/>
      <c r="KZU2" s="277"/>
      <c r="KZV2" s="277"/>
      <c r="KZW2" s="277"/>
      <c r="KZX2" s="277"/>
      <c r="KZY2" s="277"/>
      <c r="KZZ2" s="277"/>
      <c r="LAA2" s="277"/>
      <c r="LAB2" s="277"/>
      <c r="LAC2" s="277"/>
      <c r="LAD2" s="277"/>
      <c r="LAE2" s="277"/>
      <c r="LAF2" s="277"/>
      <c r="LAG2" s="277"/>
      <c r="LAH2" s="277"/>
      <c r="LAI2" s="277"/>
      <c r="LAJ2" s="277"/>
      <c r="LAK2" s="277"/>
      <c r="LAL2" s="277"/>
      <c r="LAM2" s="277"/>
      <c r="LAN2" s="277"/>
      <c r="LAO2" s="277"/>
      <c r="LAP2" s="277"/>
      <c r="LAQ2" s="277"/>
      <c r="LAR2" s="277"/>
      <c r="LAS2" s="277"/>
      <c r="LAT2" s="277"/>
      <c r="LAU2" s="277"/>
      <c r="LAV2" s="277"/>
      <c r="LAW2" s="277"/>
      <c r="LAX2" s="277"/>
      <c r="LAY2" s="277"/>
      <c r="LAZ2" s="277"/>
      <c r="LBA2" s="277"/>
      <c r="LBB2" s="277"/>
      <c r="LBC2" s="277"/>
      <c r="LBD2" s="277"/>
      <c r="LBE2" s="277"/>
      <c r="LBF2" s="277"/>
      <c r="LBG2" s="277"/>
      <c r="LBH2" s="277"/>
      <c r="LBI2" s="277"/>
      <c r="LBJ2" s="277"/>
      <c r="LBK2" s="277"/>
      <c r="LBL2" s="277"/>
      <c r="LBM2" s="277"/>
      <c r="LBN2" s="277"/>
      <c r="LBO2" s="277"/>
      <c r="LBP2" s="277"/>
      <c r="LBQ2" s="277"/>
      <c r="LBR2" s="277"/>
      <c r="LBS2" s="277"/>
      <c r="LBT2" s="277"/>
      <c r="LBU2" s="277"/>
      <c r="LBV2" s="277"/>
      <c r="LBW2" s="277"/>
      <c r="LBX2" s="277"/>
      <c r="LBY2" s="277"/>
      <c r="LBZ2" s="277"/>
      <c r="LCA2" s="277"/>
      <c r="LCB2" s="277"/>
      <c r="LCC2" s="277"/>
      <c r="LCD2" s="277"/>
      <c r="LCE2" s="277"/>
      <c r="LCF2" s="277"/>
      <c r="LCG2" s="277"/>
      <c r="LCH2" s="277"/>
      <c r="LCI2" s="277"/>
      <c r="LCJ2" s="277"/>
      <c r="LCK2" s="277"/>
      <c r="LCL2" s="277"/>
      <c r="LCM2" s="277"/>
      <c r="LCN2" s="277"/>
      <c r="LCO2" s="277"/>
      <c r="LCP2" s="277"/>
      <c r="LCQ2" s="277"/>
      <c r="LCR2" s="277"/>
      <c r="LCS2" s="277"/>
      <c r="LCT2" s="277"/>
      <c r="LCU2" s="277"/>
      <c r="LCV2" s="277"/>
      <c r="LCW2" s="277"/>
      <c r="LCX2" s="277"/>
      <c r="LCY2" s="277"/>
      <c r="LCZ2" s="277"/>
      <c r="LDA2" s="277"/>
      <c r="LDB2" s="277"/>
      <c r="LDC2" s="277"/>
      <c r="LDD2" s="277"/>
      <c r="LDE2" s="277"/>
      <c r="LDF2" s="277"/>
      <c r="LDG2" s="277"/>
      <c r="LDH2" s="277"/>
      <c r="LDI2" s="277"/>
      <c r="LDJ2" s="277"/>
      <c r="LDK2" s="277"/>
      <c r="LDL2" s="277"/>
      <c r="LDM2" s="277"/>
      <c r="LDN2" s="277"/>
      <c r="LDO2" s="277"/>
      <c r="LDP2" s="277"/>
      <c r="LDQ2" s="277"/>
      <c r="LDR2" s="277"/>
      <c r="LDS2" s="277"/>
      <c r="LDT2" s="277"/>
      <c r="LDU2" s="277"/>
      <c r="LDV2" s="277"/>
      <c r="LDW2" s="277"/>
      <c r="LDX2" s="277"/>
      <c r="LDY2" s="277"/>
      <c r="LDZ2" s="277"/>
      <c r="LEA2" s="277"/>
      <c r="LEB2" s="277"/>
      <c r="LEC2" s="277"/>
      <c r="LED2" s="277"/>
      <c r="LEE2" s="277"/>
      <c r="LEF2" s="277"/>
      <c r="LEG2" s="277"/>
      <c r="LEH2" s="277"/>
      <c r="LEI2" s="277"/>
      <c r="LEJ2" s="277"/>
      <c r="LEK2" s="277"/>
      <c r="LEL2" s="277"/>
      <c r="LEM2" s="277"/>
      <c r="LEN2" s="277"/>
      <c r="LEO2" s="277"/>
      <c r="LEP2" s="277"/>
      <c r="LEQ2" s="277"/>
      <c r="LER2" s="277"/>
      <c r="LES2" s="277"/>
      <c r="LET2" s="277"/>
      <c r="LEU2" s="277"/>
      <c r="LEV2" s="277"/>
      <c r="LEW2" s="277"/>
      <c r="LEX2" s="277"/>
      <c r="LEY2" s="277"/>
      <c r="LEZ2" s="277"/>
      <c r="LFA2" s="277"/>
      <c r="LFB2" s="277"/>
      <c r="LFC2" s="277"/>
      <c r="LFD2" s="277"/>
      <c r="LFE2" s="277"/>
      <c r="LFF2" s="277"/>
      <c r="LFG2" s="277"/>
      <c r="LFH2" s="277"/>
      <c r="LFI2" s="277"/>
      <c r="LFJ2" s="277"/>
      <c r="LFK2" s="277"/>
      <c r="LFL2" s="277"/>
      <c r="LFM2" s="277"/>
      <c r="LFN2" s="277"/>
      <c r="LFO2" s="277"/>
      <c r="LFP2" s="277"/>
      <c r="LFQ2" s="277"/>
      <c r="LFR2" s="277"/>
      <c r="LFS2" s="277"/>
      <c r="LFT2" s="277"/>
      <c r="LFU2" s="277"/>
      <c r="LFV2" s="277"/>
      <c r="LFW2" s="277"/>
      <c r="LFX2" s="277"/>
      <c r="LFY2" s="277"/>
      <c r="LFZ2" s="277"/>
      <c r="LGA2" s="277"/>
      <c r="LGB2" s="277"/>
      <c r="LGC2" s="277"/>
      <c r="LGD2" s="277"/>
      <c r="LGE2" s="277"/>
      <c r="LGF2" s="277"/>
      <c r="LGG2" s="277"/>
      <c r="LGH2" s="277"/>
      <c r="LGI2" s="277"/>
      <c r="LGJ2" s="277"/>
      <c r="LGK2" s="277"/>
      <c r="LGL2" s="277"/>
      <c r="LGM2" s="277"/>
      <c r="LGN2" s="277"/>
      <c r="LGO2" s="277"/>
      <c r="LGP2" s="277"/>
      <c r="LGQ2" s="277"/>
      <c r="LGR2" s="277"/>
      <c r="LGS2" s="277"/>
      <c r="LGT2" s="277"/>
      <c r="LGU2" s="277"/>
      <c r="LGV2" s="277"/>
      <c r="LGW2" s="277"/>
      <c r="LGX2" s="277"/>
      <c r="LGY2" s="277"/>
      <c r="LGZ2" s="277"/>
      <c r="LHA2" s="277"/>
      <c r="LHB2" s="277"/>
      <c r="LHC2" s="277"/>
      <c r="LHD2" s="277"/>
      <c r="LHE2" s="277"/>
      <c r="LHF2" s="277"/>
      <c r="LHG2" s="277"/>
      <c r="LHH2" s="277"/>
      <c r="LHI2" s="277"/>
      <c r="LHJ2" s="277"/>
      <c r="LHK2" s="277"/>
      <c r="LHL2" s="277"/>
      <c r="LHM2" s="277"/>
      <c r="LHN2" s="277"/>
      <c r="LHO2" s="277"/>
      <c r="LHP2" s="277"/>
      <c r="LHQ2" s="277"/>
      <c r="LHR2" s="277"/>
      <c r="LHS2" s="277"/>
      <c r="LHT2" s="277"/>
      <c r="LHU2" s="277"/>
      <c r="LHV2" s="277"/>
      <c r="LHW2" s="277"/>
      <c r="LHX2" s="277"/>
      <c r="LHY2" s="277"/>
      <c r="LHZ2" s="277"/>
      <c r="LIA2" s="277"/>
      <c r="LIB2" s="277"/>
      <c r="LIC2" s="277"/>
      <c r="LID2" s="277"/>
      <c r="LIE2" s="277"/>
      <c r="LIF2" s="277"/>
      <c r="LIG2" s="277"/>
      <c r="LIH2" s="277"/>
      <c r="LII2" s="277"/>
      <c r="LIJ2" s="277"/>
      <c r="LIK2" s="277"/>
      <c r="LIL2" s="277"/>
      <c r="LIM2" s="277"/>
      <c r="LIN2" s="277"/>
      <c r="LIO2" s="277"/>
      <c r="LIP2" s="277"/>
      <c r="LIQ2" s="277"/>
      <c r="LIR2" s="277"/>
      <c r="LIS2" s="277"/>
      <c r="LIT2" s="277"/>
      <c r="LIU2" s="277"/>
      <c r="LIV2" s="277"/>
      <c r="LIW2" s="277"/>
      <c r="LIX2" s="277"/>
      <c r="LIY2" s="277"/>
      <c r="LIZ2" s="277"/>
      <c r="LJA2" s="277"/>
      <c r="LJB2" s="277"/>
      <c r="LJC2" s="277"/>
      <c r="LJD2" s="277"/>
      <c r="LJE2" s="277"/>
      <c r="LJF2" s="277"/>
      <c r="LJG2" s="277"/>
      <c r="LJH2" s="277"/>
      <c r="LJI2" s="277"/>
      <c r="LJJ2" s="277"/>
      <c r="LJK2" s="277"/>
      <c r="LJL2" s="277"/>
      <c r="LJM2" s="277"/>
      <c r="LJN2" s="277"/>
      <c r="LJO2" s="277"/>
      <c r="LJP2" s="277"/>
      <c r="LJQ2" s="277"/>
      <c r="LJR2" s="277"/>
      <c r="LJS2" s="277"/>
      <c r="LJT2" s="277"/>
      <c r="LJU2" s="277"/>
      <c r="LJV2" s="277"/>
      <c r="LJW2" s="277"/>
      <c r="LJX2" s="277"/>
      <c r="LJY2" s="277"/>
      <c r="LJZ2" s="277"/>
      <c r="LKA2" s="277"/>
      <c r="LKB2" s="277"/>
      <c r="LKC2" s="277"/>
      <c r="LKD2" s="277"/>
      <c r="LKE2" s="277"/>
      <c r="LKF2" s="277"/>
      <c r="LKG2" s="277"/>
      <c r="LKH2" s="277"/>
      <c r="LKI2" s="277"/>
      <c r="LKJ2" s="277"/>
      <c r="LKK2" s="277"/>
      <c r="LKL2" s="277"/>
      <c r="LKM2" s="277"/>
      <c r="LKN2" s="277"/>
      <c r="LKO2" s="277"/>
      <c r="LKP2" s="277"/>
      <c r="LKQ2" s="277"/>
      <c r="LKR2" s="277"/>
      <c r="LKS2" s="277"/>
      <c r="LKT2" s="277"/>
      <c r="LKU2" s="277"/>
      <c r="LKV2" s="277"/>
      <c r="LKW2" s="277"/>
      <c r="LKX2" s="277"/>
      <c r="LKY2" s="277"/>
      <c r="LKZ2" s="277"/>
      <c r="LLA2" s="277"/>
      <c r="LLB2" s="277"/>
      <c r="LLC2" s="277"/>
      <c r="LLD2" s="277"/>
      <c r="LLE2" s="277"/>
      <c r="LLF2" s="277"/>
      <c r="LLG2" s="277"/>
      <c r="LLH2" s="277"/>
      <c r="LLI2" s="277"/>
      <c r="LLJ2" s="277"/>
      <c r="LLK2" s="277"/>
      <c r="LLL2" s="277"/>
      <c r="LLM2" s="277"/>
      <c r="LLN2" s="277"/>
      <c r="LLO2" s="277"/>
      <c r="LLP2" s="277"/>
      <c r="LLQ2" s="277"/>
      <c r="LLR2" s="277"/>
      <c r="LLS2" s="277"/>
      <c r="LLT2" s="277"/>
      <c r="LLU2" s="277"/>
      <c r="LLV2" s="277"/>
      <c r="LLW2" s="277"/>
      <c r="LLX2" s="277"/>
      <c r="LLY2" s="277"/>
      <c r="LLZ2" s="277"/>
      <c r="LMA2" s="277"/>
      <c r="LMB2" s="277"/>
      <c r="LMC2" s="277"/>
      <c r="LMD2" s="277"/>
      <c r="LME2" s="277"/>
      <c r="LMF2" s="277"/>
      <c r="LMG2" s="277"/>
      <c r="LMH2" s="277"/>
      <c r="LMI2" s="277"/>
      <c r="LMJ2" s="277"/>
      <c r="LMK2" s="277"/>
      <c r="LML2" s="277"/>
      <c r="LMM2" s="277"/>
      <c r="LMN2" s="277"/>
      <c r="LMO2" s="277"/>
      <c r="LMP2" s="277"/>
      <c r="LMQ2" s="277"/>
      <c r="LMR2" s="277"/>
      <c r="LMS2" s="277"/>
      <c r="LMT2" s="277"/>
      <c r="LMU2" s="277"/>
      <c r="LMV2" s="277"/>
      <c r="LMW2" s="277"/>
      <c r="LMX2" s="277"/>
      <c r="LMY2" s="277"/>
      <c r="LMZ2" s="277"/>
      <c r="LNA2" s="277"/>
      <c r="LNB2" s="277"/>
      <c r="LNC2" s="277"/>
      <c r="LND2" s="277"/>
      <c r="LNE2" s="277"/>
      <c r="LNF2" s="277"/>
      <c r="LNG2" s="277"/>
      <c r="LNH2" s="277"/>
      <c r="LNI2" s="277"/>
      <c r="LNJ2" s="277"/>
      <c r="LNK2" s="277"/>
      <c r="LNL2" s="277"/>
      <c r="LNM2" s="277"/>
      <c r="LNN2" s="277"/>
      <c r="LNO2" s="277"/>
      <c r="LNP2" s="277"/>
      <c r="LNQ2" s="277"/>
      <c r="LNR2" s="277"/>
      <c r="LNS2" s="277"/>
      <c r="LNT2" s="277"/>
      <c r="LNU2" s="277"/>
      <c r="LNV2" s="277"/>
      <c r="LNW2" s="277"/>
      <c r="LNX2" s="277"/>
      <c r="LNY2" s="277"/>
      <c r="LNZ2" s="277"/>
      <c r="LOA2" s="277"/>
      <c r="LOB2" s="277"/>
      <c r="LOC2" s="277"/>
      <c r="LOD2" s="277"/>
      <c r="LOE2" s="277"/>
      <c r="LOF2" s="277"/>
      <c r="LOG2" s="277"/>
      <c r="LOH2" s="277"/>
      <c r="LOI2" s="277"/>
      <c r="LOJ2" s="277"/>
      <c r="LOK2" s="277"/>
      <c r="LOL2" s="277"/>
      <c r="LOM2" s="277"/>
      <c r="LON2" s="277"/>
      <c r="LOO2" s="277"/>
      <c r="LOP2" s="277"/>
      <c r="LOQ2" s="277"/>
      <c r="LOR2" s="277"/>
      <c r="LOS2" s="277"/>
      <c r="LOT2" s="277"/>
      <c r="LOU2" s="277"/>
      <c r="LOV2" s="277"/>
      <c r="LOW2" s="277"/>
      <c r="LOX2" s="277"/>
      <c r="LOY2" s="277"/>
      <c r="LOZ2" s="277"/>
      <c r="LPA2" s="277"/>
      <c r="LPB2" s="277"/>
      <c r="LPC2" s="277"/>
      <c r="LPD2" s="277"/>
      <c r="LPE2" s="277"/>
      <c r="LPF2" s="277"/>
      <c r="LPG2" s="277"/>
      <c r="LPH2" s="277"/>
      <c r="LPI2" s="277"/>
      <c r="LPJ2" s="277"/>
      <c r="LPK2" s="277"/>
      <c r="LPL2" s="277"/>
      <c r="LPM2" s="277"/>
      <c r="LPN2" s="277"/>
      <c r="LPO2" s="277"/>
      <c r="LPP2" s="277"/>
      <c r="LPQ2" s="277"/>
      <c r="LPR2" s="277"/>
      <c r="LPS2" s="277"/>
      <c r="LPT2" s="277"/>
      <c r="LPU2" s="277"/>
      <c r="LPV2" s="277"/>
      <c r="LPW2" s="277"/>
      <c r="LPX2" s="277"/>
      <c r="LPY2" s="277"/>
      <c r="LPZ2" s="277"/>
      <c r="LQA2" s="277"/>
      <c r="LQB2" s="277"/>
      <c r="LQC2" s="277"/>
      <c r="LQD2" s="277"/>
      <c r="LQE2" s="277"/>
      <c r="LQF2" s="277"/>
      <c r="LQG2" s="277"/>
      <c r="LQH2" s="277"/>
      <c r="LQI2" s="277"/>
      <c r="LQJ2" s="277"/>
      <c r="LQK2" s="277"/>
      <c r="LQL2" s="277"/>
      <c r="LQM2" s="277"/>
      <c r="LQN2" s="277"/>
      <c r="LQO2" s="277"/>
      <c r="LQP2" s="277"/>
      <c r="LQQ2" s="277"/>
      <c r="LQR2" s="277"/>
      <c r="LQS2" s="277"/>
      <c r="LQT2" s="277"/>
      <c r="LQU2" s="277"/>
      <c r="LQV2" s="277"/>
      <c r="LQW2" s="277"/>
      <c r="LQX2" s="277"/>
      <c r="LQY2" s="277"/>
      <c r="LQZ2" s="277"/>
      <c r="LRA2" s="277"/>
      <c r="LRB2" s="277"/>
      <c r="LRC2" s="277"/>
      <c r="LRD2" s="277"/>
      <c r="LRE2" s="277"/>
      <c r="LRF2" s="277"/>
      <c r="LRG2" s="277"/>
      <c r="LRH2" s="277"/>
      <c r="LRI2" s="277"/>
      <c r="LRJ2" s="277"/>
      <c r="LRK2" s="277"/>
      <c r="LRL2" s="277"/>
      <c r="LRM2" s="277"/>
      <c r="LRN2" s="277"/>
      <c r="LRO2" s="277"/>
      <c r="LRP2" s="277"/>
      <c r="LRQ2" s="277"/>
      <c r="LRR2" s="277"/>
      <c r="LRS2" s="277"/>
      <c r="LRT2" s="277"/>
      <c r="LRU2" s="277"/>
      <c r="LRV2" s="277"/>
      <c r="LRW2" s="277"/>
      <c r="LRX2" s="277"/>
      <c r="LRY2" s="277"/>
      <c r="LRZ2" s="277"/>
      <c r="LSA2" s="277"/>
      <c r="LSB2" s="277"/>
      <c r="LSC2" s="277"/>
      <c r="LSD2" s="277"/>
      <c r="LSE2" s="277"/>
      <c r="LSF2" s="277"/>
      <c r="LSG2" s="277"/>
      <c r="LSH2" s="277"/>
      <c r="LSI2" s="277"/>
      <c r="LSJ2" s="277"/>
      <c r="LSK2" s="277"/>
      <c r="LSL2" s="277"/>
      <c r="LSM2" s="277"/>
      <c r="LSN2" s="277"/>
      <c r="LSO2" s="277"/>
      <c r="LSP2" s="277"/>
      <c r="LSQ2" s="277"/>
      <c r="LSR2" s="277"/>
      <c r="LSS2" s="277"/>
      <c r="LST2" s="277"/>
      <c r="LSU2" s="277"/>
      <c r="LSV2" s="277"/>
      <c r="LSW2" s="277"/>
      <c r="LSX2" s="277"/>
      <c r="LSY2" s="277"/>
      <c r="LSZ2" s="277"/>
      <c r="LTA2" s="277"/>
      <c r="LTB2" s="277"/>
      <c r="LTC2" s="277"/>
      <c r="LTD2" s="277"/>
      <c r="LTE2" s="277"/>
      <c r="LTF2" s="277"/>
      <c r="LTG2" s="277"/>
      <c r="LTH2" s="277"/>
      <c r="LTI2" s="277"/>
      <c r="LTJ2" s="277"/>
      <c r="LTK2" s="277"/>
      <c r="LTL2" s="277"/>
      <c r="LTM2" s="277"/>
      <c r="LTN2" s="277"/>
      <c r="LTO2" s="277"/>
      <c r="LTP2" s="277"/>
      <c r="LTQ2" s="277"/>
      <c r="LTR2" s="277"/>
      <c r="LTS2" s="277"/>
      <c r="LTT2" s="277"/>
      <c r="LTU2" s="277"/>
      <c r="LTV2" s="277"/>
      <c r="LTW2" s="277"/>
      <c r="LTX2" s="277"/>
      <c r="LTY2" s="277"/>
      <c r="LTZ2" s="277"/>
      <c r="LUA2" s="277"/>
      <c r="LUB2" s="277"/>
      <c r="LUC2" s="277"/>
      <c r="LUD2" s="277"/>
      <c r="LUE2" s="277"/>
      <c r="LUF2" s="277"/>
      <c r="LUG2" s="277"/>
      <c r="LUH2" s="277"/>
      <c r="LUI2" s="277"/>
      <c r="LUJ2" s="277"/>
      <c r="LUK2" s="277"/>
      <c r="LUL2" s="277"/>
      <c r="LUM2" s="277"/>
      <c r="LUN2" s="277"/>
      <c r="LUO2" s="277"/>
      <c r="LUP2" s="277"/>
      <c r="LUQ2" s="277"/>
      <c r="LUR2" s="277"/>
      <c r="LUS2" s="277"/>
      <c r="LUT2" s="277"/>
      <c r="LUU2" s="277"/>
      <c r="LUV2" s="277"/>
      <c r="LUW2" s="277"/>
      <c r="LUX2" s="277"/>
      <c r="LUY2" s="277"/>
      <c r="LUZ2" s="277"/>
      <c r="LVA2" s="277"/>
      <c r="LVB2" s="277"/>
      <c r="LVC2" s="277"/>
      <c r="LVD2" s="277"/>
      <c r="LVE2" s="277"/>
      <c r="LVF2" s="277"/>
      <c r="LVG2" s="277"/>
      <c r="LVH2" s="277"/>
      <c r="LVI2" s="277"/>
      <c r="LVJ2" s="277"/>
      <c r="LVK2" s="277"/>
      <c r="LVL2" s="277"/>
      <c r="LVM2" s="277"/>
      <c r="LVN2" s="277"/>
      <c r="LVO2" s="277"/>
      <c r="LVP2" s="277"/>
      <c r="LVQ2" s="277"/>
      <c r="LVR2" s="277"/>
      <c r="LVS2" s="277"/>
      <c r="LVT2" s="277"/>
      <c r="LVU2" s="277"/>
      <c r="LVV2" s="277"/>
      <c r="LVW2" s="277"/>
      <c r="LVX2" s="277"/>
      <c r="LVY2" s="277"/>
      <c r="LVZ2" s="277"/>
      <c r="LWA2" s="277"/>
      <c r="LWB2" s="277"/>
      <c r="LWC2" s="277"/>
      <c r="LWD2" s="277"/>
      <c r="LWE2" s="277"/>
      <c r="LWF2" s="277"/>
      <c r="LWG2" s="277"/>
      <c r="LWH2" s="277"/>
      <c r="LWI2" s="277"/>
      <c r="LWJ2" s="277"/>
      <c r="LWK2" s="277"/>
      <c r="LWL2" s="277"/>
      <c r="LWM2" s="277"/>
      <c r="LWN2" s="277"/>
      <c r="LWO2" s="277"/>
      <c r="LWP2" s="277"/>
      <c r="LWQ2" s="277"/>
      <c r="LWR2" s="277"/>
      <c r="LWS2" s="277"/>
      <c r="LWT2" s="277"/>
      <c r="LWU2" s="277"/>
      <c r="LWV2" s="277"/>
      <c r="LWW2" s="277"/>
      <c r="LWX2" s="277"/>
      <c r="LWY2" s="277"/>
      <c r="LWZ2" s="277"/>
      <c r="LXA2" s="277"/>
      <c r="LXB2" s="277"/>
      <c r="LXC2" s="277"/>
      <c r="LXD2" s="277"/>
      <c r="LXE2" s="277"/>
      <c r="LXF2" s="277"/>
      <c r="LXG2" s="277"/>
      <c r="LXH2" s="277"/>
      <c r="LXI2" s="277"/>
      <c r="LXJ2" s="277"/>
      <c r="LXK2" s="277"/>
      <c r="LXL2" s="277"/>
      <c r="LXM2" s="277"/>
      <c r="LXN2" s="277"/>
      <c r="LXO2" s="277"/>
      <c r="LXP2" s="277"/>
      <c r="LXQ2" s="277"/>
      <c r="LXR2" s="277"/>
      <c r="LXS2" s="277"/>
      <c r="LXT2" s="277"/>
      <c r="LXU2" s="277"/>
      <c r="LXV2" s="277"/>
      <c r="LXW2" s="277"/>
      <c r="LXX2" s="277"/>
      <c r="LXY2" s="277"/>
      <c r="LXZ2" s="277"/>
      <c r="LYA2" s="277"/>
      <c r="LYB2" s="277"/>
      <c r="LYC2" s="277"/>
      <c r="LYD2" s="277"/>
      <c r="LYE2" s="277"/>
      <c r="LYF2" s="277"/>
      <c r="LYG2" s="277"/>
      <c r="LYH2" s="277"/>
      <c r="LYI2" s="277"/>
      <c r="LYJ2" s="277"/>
      <c r="LYK2" s="277"/>
      <c r="LYL2" s="277"/>
      <c r="LYM2" s="277"/>
      <c r="LYN2" s="277"/>
      <c r="LYO2" s="277"/>
      <c r="LYP2" s="277"/>
      <c r="LYQ2" s="277"/>
      <c r="LYR2" s="277"/>
      <c r="LYS2" s="277"/>
      <c r="LYT2" s="277"/>
      <c r="LYU2" s="277"/>
      <c r="LYV2" s="277"/>
      <c r="LYW2" s="277"/>
      <c r="LYX2" s="277"/>
      <c r="LYY2" s="277"/>
      <c r="LYZ2" s="277"/>
      <c r="LZA2" s="277"/>
      <c r="LZB2" s="277"/>
      <c r="LZC2" s="277"/>
      <c r="LZD2" s="277"/>
      <c r="LZE2" s="277"/>
      <c r="LZF2" s="277"/>
      <c r="LZG2" s="277"/>
      <c r="LZH2" s="277"/>
      <c r="LZI2" s="277"/>
      <c r="LZJ2" s="277"/>
      <c r="LZK2" s="277"/>
      <c r="LZL2" s="277"/>
      <c r="LZM2" s="277"/>
      <c r="LZN2" s="277"/>
      <c r="LZO2" s="277"/>
      <c r="LZP2" s="277"/>
      <c r="LZQ2" s="277"/>
      <c r="LZR2" s="277"/>
      <c r="LZS2" s="277"/>
      <c r="LZT2" s="277"/>
      <c r="LZU2" s="277"/>
      <c r="LZV2" s="277"/>
      <c r="LZW2" s="277"/>
      <c r="LZX2" s="277"/>
      <c r="LZY2" s="277"/>
      <c r="LZZ2" s="277"/>
      <c r="MAA2" s="277"/>
      <c r="MAB2" s="277"/>
      <c r="MAC2" s="277"/>
      <c r="MAD2" s="277"/>
      <c r="MAE2" s="277"/>
      <c r="MAF2" s="277"/>
      <c r="MAG2" s="277"/>
      <c r="MAH2" s="277"/>
      <c r="MAI2" s="277"/>
      <c r="MAJ2" s="277"/>
      <c r="MAK2" s="277"/>
      <c r="MAL2" s="277"/>
      <c r="MAM2" s="277"/>
      <c r="MAN2" s="277"/>
      <c r="MAO2" s="277"/>
      <c r="MAP2" s="277"/>
      <c r="MAQ2" s="277"/>
      <c r="MAR2" s="277"/>
      <c r="MAS2" s="277"/>
      <c r="MAT2" s="277"/>
      <c r="MAU2" s="277"/>
      <c r="MAV2" s="277"/>
      <c r="MAW2" s="277"/>
      <c r="MAX2" s="277"/>
      <c r="MAY2" s="277"/>
      <c r="MAZ2" s="277"/>
      <c r="MBA2" s="277"/>
      <c r="MBB2" s="277"/>
      <c r="MBC2" s="277"/>
      <c r="MBD2" s="277"/>
      <c r="MBE2" s="277"/>
      <c r="MBF2" s="277"/>
      <c r="MBG2" s="277"/>
      <c r="MBH2" s="277"/>
      <c r="MBI2" s="277"/>
      <c r="MBJ2" s="277"/>
      <c r="MBK2" s="277"/>
      <c r="MBL2" s="277"/>
      <c r="MBM2" s="277"/>
      <c r="MBN2" s="277"/>
      <c r="MBO2" s="277"/>
      <c r="MBP2" s="277"/>
      <c r="MBQ2" s="277"/>
      <c r="MBR2" s="277"/>
      <c r="MBS2" s="277"/>
      <c r="MBT2" s="277"/>
      <c r="MBU2" s="277"/>
      <c r="MBV2" s="277"/>
      <c r="MBW2" s="277"/>
      <c r="MBX2" s="277"/>
      <c r="MBY2" s="277"/>
      <c r="MBZ2" s="277"/>
      <c r="MCA2" s="277"/>
      <c r="MCB2" s="277"/>
      <c r="MCC2" s="277"/>
      <c r="MCD2" s="277"/>
      <c r="MCE2" s="277"/>
      <c r="MCF2" s="277"/>
      <c r="MCG2" s="277"/>
      <c r="MCH2" s="277"/>
      <c r="MCI2" s="277"/>
      <c r="MCJ2" s="277"/>
      <c r="MCK2" s="277"/>
      <c r="MCL2" s="277"/>
      <c r="MCM2" s="277"/>
      <c r="MCN2" s="277"/>
      <c r="MCO2" s="277"/>
      <c r="MCP2" s="277"/>
      <c r="MCQ2" s="277"/>
      <c r="MCR2" s="277"/>
      <c r="MCS2" s="277"/>
      <c r="MCT2" s="277"/>
      <c r="MCU2" s="277"/>
      <c r="MCV2" s="277"/>
      <c r="MCW2" s="277"/>
      <c r="MCX2" s="277"/>
      <c r="MCY2" s="277"/>
      <c r="MCZ2" s="277"/>
      <c r="MDA2" s="277"/>
      <c r="MDB2" s="277"/>
      <c r="MDC2" s="277"/>
      <c r="MDD2" s="277"/>
      <c r="MDE2" s="277"/>
      <c r="MDF2" s="277"/>
      <c r="MDG2" s="277"/>
      <c r="MDH2" s="277"/>
      <c r="MDI2" s="277"/>
      <c r="MDJ2" s="277"/>
      <c r="MDK2" s="277"/>
      <c r="MDL2" s="277"/>
      <c r="MDM2" s="277"/>
      <c r="MDN2" s="277"/>
      <c r="MDO2" s="277"/>
      <c r="MDP2" s="277"/>
      <c r="MDQ2" s="277"/>
      <c r="MDR2" s="277"/>
      <c r="MDS2" s="277"/>
      <c r="MDT2" s="277"/>
      <c r="MDU2" s="277"/>
      <c r="MDV2" s="277"/>
      <c r="MDW2" s="277"/>
      <c r="MDX2" s="277"/>
      <c r="MDY2" s="277"/>
      <c r="MDZ2" s="277"/>
      <c r="MEA2" s="277"/>
      <c r="MEB2" s="277"/>
      <c r="MEC2" s="277"/>
      <c r="MED2" s="277"/>
      <c r="MEE2" s="277"/>
      <c r="MEF2" s="277"/>
      <c r="MEG2" s="277"/>
      <c r="MEH2" s="277"/>
      <c r="MEI2" s="277"/>
      <c r="MEJ2" s="277"/>
      <c r="MEK2" s="277"/>
      <c r="MEL2" s="277"/>
      <c r="MEM2" s="277"/>
      <c r="MEN2" s="277"/>
      <c r="MEO2" s="277"/>
      <c r="MEP2" s="277"/>
      <c r="MEQ2" s="277"/>
      <c r="MER2" s="277"/>
      <c r="MES2" s="277"/>
      <c r="MET2" s="277"/>
      <c r="MEU2" s="277"/>
      <c r="MEV2" s="277"/>
      <c r="MEW2" s="277"/>
      <c r="MEX2" s="277"/>
      <c r="MEY2" s="277"/>
      <c r="MEZ2" s="277"/>
      <c r="MFA2" s="277"/>
      <c r="MFB2" s="277"/>
      <c r="MFC2" s="277"/>
      <c r="MFD2" s="277"/>
      <c r="MFE2" s="277"/>
      <c r="MFF2" s="277"/>
      <c r="MFG2" s="277"/>
      <c r="MFH2" s="277"/>
      <c r="MFI2" s="277"/>
      <c r="MFJ2" s="277"/>
      <c r="MFK2" s="277"/>
      <c r="MFL2" s="277"/>
      <c r="MFM2" s="277"/>
      <c r="MFN2" s="277"/>
      <c r="MFO2" s="277"/>
      <c r="MFP2" s="277"/>
      <c r="MFQ2" s="277"/>
      <c r="MFR2" s="277"/>
      <c r="MFS2" s="277"/>
      <c r="MFT2" s="277"/>
      <c r="MFU2" s="277"/>
      <c r="MFV2" s="277"/>
      <c r="MFW2" s="277"/>
      <c r="MFX2" s="277"/>
      <c r="MFY2" s="277"/>
      <c r="MFZ2" s="277"/>
      <c r="MGA2" s="277"/>
      <c r="MGB2" s="277"/>
      <c r="MGC2" s="277"/>
      <c r="MGD2" s="277"/>
      <c r="MGE2" s="277"/>
      <c r="MGF2" s="277"/>
      <c r="MGG2" s="277"/>
      <c r="MGH2" s="277"/>
      <c r="MGI2" s="277"/>
      <c r="MGJ2" s="277"/>
      <c r="MGK2" s="277"/>
      <c r="MGL2" s="277"/>
      <c r="MGM2" s="277"/>
      <c r="MGN2" s="277"/>
      <c r="MGO2" s="277"/>
      <c r="MGP2" s="277"/>
      <c r="MGQ2" s="277"/>
      <c r="MGR2" s="277"/>
      <c r="MGS2" s="277"/>
      <c r="MGT2" s="277"/>
      <c r="MGU2" s="277"/>
      <c r="MGV2" s="277"/>
      <c r="MGW2" s="277"/>
      <c r="MGX2" s="277"/>
      <c r="MGY2" s="277"/>
      <c r="MGZ2" s="277"/>
      <c r="MHA2" s="277"/>
      <c r="MHB2" s="277"/>
      <c r="MHC2" s="277"/>
      <c r="MHD2" s="277"/>
      <c r="MHE2" s="277"/>
      <c r="MHF2" s="277"/>
      <c r="MHG2" s="277"/>
      <c r="MHH2" s="277"/>
      <c r="MHI2" s="277"/>
      <c r="MHJ2" s="277"/>
      <c r="MHK2" s="277"/>
      <c r="MHL2" s="277"/>
      <c r="MHM2" s="277"/>
      <c r="MHN2" s="277"/>
      <c r="MHO2" s="277"/>
      <c r="MHP2" s="277"/>
      <c r="MHQ2" s="277"/>
      <c r="MHR2" s="277"/>
      <c r="MHS2" s="277"/>
      <c r="MHT2" s="277"/>
      <c r="MHU2" s="277"/>
      <c r="MHV2" s="277"/>
      <c r="MHW2" s="277"/>
      <c r="MHX2" s="277"/>
      <c r="MHY2" s="277"/>
      <c r="MHZ2" s="277"/>
      <c r="MIA2" s="277"/>
      <c r="MIB2" s="277"/>
      <c r="MIC2" s="277"/>
      <c r="MID2" s="277"/>
      <c r="MIE2" s="277"/>
      <c r="MIF2" s="277"/>
      <c r="MIG2" s="277"/>
      <c r="MIH2" s="277"/>
      <c r="MII2" s="277"/>
      <c r="MIJ2" s="277"/>
      <c r="MIK2" s="277"/>
      <c r="MIL2" s="277"/>
      <c r="MIM2" s="277"/>
      <c r="MIN2" s="277"/>
      <c r="MIO2" s="277"/>
      <c r="MIP2" s="277"/>
      <c r="MIQ2" s="277"/>
      <c r="MIR2" s="277"/>
      <c r="MIS2" s="277"/>
      <c r="MIT2" s="277"/>
      <c r="MIU2" s="277"/>
      <c r="MIV2" s="277"/>
      <c r="MIW2" s="277"/>
      <c r="MIX2" s="277"/>
      <c r="MIY2" s="277"/>
      <c r="MIZ2" s="277"/>
      <c r="MJA2" s="277"/>
      <c r="MJB2" s="277"/>
      <c r="MJC2" s="277"/>
      <c r="MJD2" s="277"/>
      <c r="MJE2" s="277"/>
      <c r="MJF2" s="277"/>
      <c r="MJG2" s="277"/>
      <c r="MJH2" s="277"/>
      <c r="MJI2" s="277"/>
      <c r="MJJ2" s="277"/>
      <c r="MJK2" s="277"/>
      <c r="MJL2" s="277"/>
      <c r="MJM2" s="277"/>
      <c r="MJN2" s="277"/>
      <c r="MJO2" s="277"/>
      <c r="MJP2" s="277"/>
      <c r="MJQ2" s="277"/>
      <c r="MJR2" s="277"/>
      <c r="MJS2" s="277"/>
      <c r="MJT2" s="277"/>
      <c r="MJU2" s="277"/>
      <c r="MJV2" s="277"/>
      <c r="MJW2" s="277"/>
      <c r="MJX2" s="277"/>
      <c r="MJY2" s="277"/>
      <c r="MJZ2" s="277"/>
      <c r="MKA2" s="277"/>
      <c r="MKB2" s="277"/>
      <c r="MKC2" s="277"/>
      <c r="MKD2" s="277"/>
      <c r="MKE2" s="277"/>
      <c r="MKF2" s="277"/>
      <c r="MKG2" s="277"/>
      <c r="MKH2" s="277"/>
      <c r="MKI2" s="277"/>
      <c r="MKJ2" s="277"/>
      <c r="MKK2" s="277"/>
      <c r="MKL2" s="277"/>
      <c r="MKM2" s="277"/>
      <c r="MKN2" s="277"/>
      <c r="MKO2" s="277"/>
      <c r="MKP2" s="277"/>
      <c r="MKQ2" s="277"/>
      <c r="MKR2" s="277"/>
      <c r="MKS2" s="277"/>
      <c r="MKT2" s="277"/>
      <c r="MKU2" s="277"/>
      <c r="MKV2" s="277"/>
      <c r="MKW2" s="277"/>
      <c r="MKX2" s="277"/>
      <c r="MKY2" s="277"/>
      <c r="MKZ2" s="277"/>
      <c r="MLA2" s="277"/>
      <c r="MLB2" s="277"/>
      <c r="MLC2" s="277"/>
      <c r="MLD2" s="277"/>
      <c r="MLE2" s="277"/>
      <c r="MLF2" s="277"/>
      <c r="MLG2" s="277"/>
      <c r="MLH2" s="277"/>
      <c r="MLI2" s="277"/>
      <c r="MLJ2" s="277"/>
      <c r="MLK2" s="277"/>
      <c r="MLL2" s="277"/>
      <c r="MLM2" s="277"/>
      <c r="MLN2" s="277"/>
      <c r="MLO2" s="277"/>
      <c r="MLP2" s="277"/>
      <c r="MLQ2" s="277"/>
      <c r="MLR2" s="277"/>
      <c r="MLS2" s="277"/>
      <c r="MLT2" s="277"/>
      <c r="MLU2" s="277"/>
      <c r="MLV2" s="277"/>
      <c r="MLW2" s="277"/>
      <c r="MLX2" s="277"/>
      <c r="MLY2" s="277"/>
      <c r="MLZ2" s="277"/>
      <c r="MMA2" s="277"/>
      <c r="MMB2" s="277"/>
      <c r="MMC2" s="277"/>
      <c r="MMD2" s="277"/>
      <c r="MME2" s="277"/>
      <c r="MMF2" s="277"/>
      <c r="MMG2" s="277"/>
      <c r="MMH2" s="277"/>
      <c r="MMI2" s="277"/>
      <c r="MMJ2" s="277"/>
      <c r="MMK2" s="277"/>
      <c r="MML2" s="277"/>
      <c r="MMM2" s="277"/>
      <c r="MMN2" s="277"/>
      <c r="MMO2" s="277"/>
      <c r="MMP2" s="277"/>
      <c r="MMQ2" s="277"/>
      <c r="MMR2" s="277"/>
      <c r="MMS2" s="277"/>
      <c r="MMT2" s="277"/>
      <c r="MMU2" s="277"/>
      <c r="MMV2" s="277"/>
      <c r="MMW2" s="277"/>
      <c r="MMX2" s="277"/>
      <c r="MMY2" s="277"/>
      <c r="MMZ2" s="277"/>
      <c r="MNA2" s="277"/>
      <c r="MNB2" s="277"/>
      <c r="MNC2" s="277"/>
      <c r="MND2" s="277"/>
      <c r="MNE2" s="277"/>
      <c r="MNF2" s="277"/>
      <c r="MNG2" s="277"/>
      <c r="MNH2" s="277"/>
      <c r="MNI2" s="277"/>
      <c r="MNJ2" s="277"/>
      <c r="MNK2" s="277"/>
      <c r="MNL2" s="277"/>
      <c r="MNM2" s="277"/>
      <c r="MNN2" s="277"/>
      <c r="MNO2" s="277"/>
      <c r="MNP2" s="277"/>
      <c r="MNQ2" s="277"/>
      <c r="MNR2" s="277"/>
      <c r="MNS2" s="277"/>
      <c r="MNT2" s="277"/>
      <c r="MNU2" s="277"/>
      <c r="MNV2" s="277"/>
      <c r="MNW2" s="277"/>
      <c r="MNX2" s="277"/>
      <c r="MNY2" s="277"/>
      <c r="MNZ2" s="277"/>
      <c r="MOA2" s="277"/>
      <c r="MOB2" s="277"/>
      <c r="MOC2" s="277"/>
      <c r="MOD2" s="277"/>
      <c r="MOE2" s="277"/>
      <c r="MOF2" s="277"/>
      <c r="MOG2" s="277"/>
      <c r="MOH2" s="277"/>
      <c r="MOI2" s="277"/>
      <c r="MOJ2" s="277"/>
      <c r="MOK2" s="277"/>
      <c r="MOL2" s="277"/>
      <c r="MOM2" s="277"/>
      <c r="MON2" s="277"/>
      <c r="MOO2" s="277"/>
      <c r="MOP2" s="277"/>
      <c r="MOQ2" s="277"/>
      <c r="MOR2" s="277"/>
      <c r="MOS2" s="277"/>
      <c r="MOT2" s="277"/>
      <c r="MOU2" s="277"/>
      <c r="MOV2" s="277"/>
      <c r="MOW2" s="277"/>
      <c r="MOX2" s="277"/>
      <c r="MOY2" s="277"/>
      <c r="MOZ2" s="277"/>
      <c r="MPA2" s="277"/>
      <c r="MPB2" s="277"/>
      <c r="MPC2" s="277"/>
      <c r="MPD2" s="277"/>
      <c r="MPE2" s="277"/>
      <c r="MPF2" s="277"/>
      <c r="MPG2" s="277"/>
      <c r="MPH2" s="277"/>
      <c r="MPI2" s="277"/>
      <c r="MPJ2" s="277"/>
      <c r="MPK2" s="277"/>
      <c r="MPL2" s="277"/>
      <c r="MPM2" s="277"/>
      <c r="MPN2" s="277"/>
      <c r="MPO2" s="277"/>
      <c r="MPP2" s="277"/>
      <c r="MPQ2" s="277"/>
      <c r="MPR2" s="277"/>
      <c r="MPS2" s="277"/>
      <c r="MPT2" s="277"/>
      <c r="MPU2" s="277"/>
      <c r="MPV2" s="277"/>
      <c r="MPW2" s="277"/>
      <c r="MPX2" s="277"/>
      <c r="MPY2" s="277"/>
      <c r="MPZ2" s="277"/>
      <c r="MQA2" s="277"/>
      <c r="MQB2" s="277"/>
      <c r="MQC2" s="277"/>
      <c r="MQD2" s="277"/>
      <c r="MQE2" s="277"/>
      <c r="MQF2" s="277"/>
      <c r="MQG2" s="277"/>
      <c r="MQH2" s="277"/>
      <c r="MQI2" s="277"/>
      <c r="MQJ2" s="277"/>
      <c r="MQK2" s="277"/>
      <c r="MQL2" s="277"/>
      <c r="MQM2" s="277"/>
      <c r="MQN2" s="277"/>
      <c r="MQO2" s="277"/>
      <c r="MQP2" s="277"/>
      <c r="MQQ2" s="277"/>
      <c r="MQR2" s="277"/>
      <c r="MQS2" s="277"/>
      <c r="MQT2" s="277"/>
      <c r="MQU2" s="277"/>
      <c r="MQV2" s="277"/>
      <c r="MQW2" s="277"/>
      <c r="MQX2" s="277"/>
      <c r="MQY2" s="277"/>
      <c r="MQZ2" s="277"/>
      <c r="MRA2" s="277"/>
      <c r="MRB2" s="277"/>
      <c r="MRC2" s="277"/>
      <c r="MRD2" s="277"/>
      <c r="MRE2" s="277"/>
      <c r="MRF2" s="277"/>
      <c r="MRG2" s="277"/>
      <c r="MRH2" s="277"/>
      <c r="MRI2" s="277"/>
      <c r="MRJ2" s="277"/>
      <c r="MRK2" s="277"/>
      <c r="MRL2" s="277"/>
      <c r="MRM2" s="277"/>
      <c r="MRN2" s="277"/>
      <c r="MRO2" s="277"/>
      <c r="MRP2" s="277"/>
      <c r="MRQ2" s="277"/>
      <c r="MRR2" s="277"/>
      <c r="MRS2" s="277"/>
      <c r="MRT2" s="277"/>
      <c r="MRU2" s="277"/>
      <c r="MRV2" s="277"/>
      <c r="MRW2" s="277"/>
      <c r="MRX2" s="277"/>
      <c r="MRY2" s="277"/>
      <c r="MRZ2" s="277"/>
      <c r="MSA2" s="277"/>
      <c r="MSB2" s="277"/>
      <c r="MSC2" s="277"/>
      <c r="MSD2" s="277"/>
      <c r="MSE2" s="277"/>
      <c r="MSF2" s="277"/>
      <c r="MSG2" s="277"/>
      <c r="MSH2" s="277"/>
      <c r="MSI2" s="277"/>
      <c r="MSJ2" s="277"/>
      <c r="MSK2" s="277"/>
      <c r="MSL2" s="277"/>
      <c r="MSM2" s="277"/>
      <c r="MSN2" s="277"/>
      <c r="MSO2" s="277"/>
      <c r="MSP2" s="277"/>
      <c r="MSQ2" s="277"/>
      <c r="MSR2" s="277"/>
      <c r="MSS2" s="277"/>
      <c r="MST2" s="277"/>
      <c r="MSU2" s="277"/>
      <c r="MSV2" s="277"/>
      <c r="MSW2" s="277"/>
      <c r="MSX2" s="277"/>
      <c r="MSY2" s="277"/>
      <c r="MSZ2" s="277"/>
      <c r="MTA2" s="277"/>
      <c r="MTB2" s="277"/>
      <c r="MTC2" s="277"/>
      <c r="MTD2" s="277"/>
      <c r="MTE2" s="277"/>
      <c r="MTF2" s="277"/>
      <c r="MTG2" s="277"/>
      <c r="MTH2" s="277"/>
      <c r="MTI2" s="277"/>
      <c r="MTJ2" s="277"/>
      <c r="MTK2" s="277"/>
      <c r="MTL2" s="277"/>
      <c r="MTM2" s="277"/>
      <c r="MTN2" s="277"/>
      <c r="MTO2" s="277"/>
      <c r="MTP2" s="277"/>
      <c r="MTQ2" s="277"/>
      <c r="MTR2" s="277"/>
      <c r="MTS2" s="277"/>
      <c r="MTT2" s="277"/>
      <c r="MTU2" s="277"/>
      <c r="MTV2" s="277"/>
      <c r="MTW2" s="277"/>
      <c r="MTX2" s="277"/>
      <c r="MTY2" s="277"/>
      <c r="MTZ2" s="277"/>
      <c r="MUA2" s="277"/>
      <c r="MUB2" s="277"/>
      <c r="MUC2" s="277"/>
      <c r="MUD2" s="277"/>
      <c r="MUE2" s="277"/>
      <c r="MUF2" s="277"/>
      <c r="MUG2" s="277"/>
      <c r="MUH2" s="277"/>
      <c r="MUI2" s="277"/>
      <c r="MUJ2" s="277"/>
      <c r="MUK2" s="277"/>
      <c r="MUL2" s="277"/>
      <c r="MUM2" s="277"/>
      <c r="MUN2" s="277"/>
      <c r="MUO2" s="277"/>
      <c r="MUP2" s="277"/>
      <c r="MUQ2" s="277"/>
      <c r="MUR2" s="277"/>
      <c r="MUS2" s="277"/>
      <c r="MUT2" s="277"/>
      <c r="MUU2" s="277"/>
      <c r="MUV2" s="277"/>
      <c r="MUW2" s="277"/>
      <c r="MUX2" s="277"/>
      <c r="MUY2" s="277"/>
      <c r="MUZ2" s="277"/>
      <c r="MVA2" s="277"/>
      <c r="MVB2" s="277"/>
      <c r="MVC2" s="277"/>
      <c r="MVD2" s="277"/>
      <c r="MVE2" s="277"/>
      <c r="MVF2" s="277"/>
      <c r="MVG2" s="277"/>
      <c r="MVH2" s="277"/>
      <c r="MVI2" s="277"/>
      <c r="MVJ2" s="277"/>
      <c r="MVK2" s="277"/>
      <c r="MVL2" s="277"/>
      <c r="MVM2" s="277"/>
      <c r="MVN2" s="277"/>
      <c r="MVO2" s="277"/>
      <c r="MVP2" s="277"/>
      <c r="MVQ2" s="277"/>
      <c r="MVR2" s="277"/>
      <c r="MVS2" s="277"/>
      <c r="MVT2" s="277"/>
      <c r="MVU2" s="277"/>
      <c r="MVV2" s="277"/>
      <c r="MVW2" s="277"/>
      <c r="MVX2" s="277"/>
      <c r="MVY2" s="277"/>
      <c r="MVZ2" s="277"/>
      <c r="MWA2" s="277"/>
      <c r="MWB2" s="277"/>
      <c r="MWC2" s="277"/>
      <c r="MWD2" s="277"/>
      <c r="MWE2" s="277"/>
      <c r="MWF2" s="277"/>
      <c r="MWG2" s="277"/>
      <c r="MWH2" s="277"/>
      <c r="MWI2" s="277"/>
      <c r="MWJ2" s="277"/>
      <c r="MWK2" s="277"/>
      <c r="MWL2" s="277"/>
      <c r="MWM2" s="277"/>
      <c r="MWN2" s="277"/>
      <c r="MWO2" s="277"/>
      <c r="MWP2" s="277"/>
      <c r="MWQ2" s="277"/>
      <c r="MWR2" s="277"/>
      <c r="MWS2" s="277"/>
      <c r="MWT2" s="277"/>
      <c r="MWU2" s="277"/>
      <c r="MWV2" s="277"/>
      <c r="MWW2" s="277"/>
      <c r="MWX2" s="277"/>
      <c r="MWY2" s="277"/>
      <c r="MWZ2" s="277"/>
      <c r="MXA2" s="277"/>
      <c r="MXB2" s="277"/>
      <c r="MXC2" s="277"/>
      <c r="MXD2" s="277"/>
      <c r="MXE2" s="277"/>
      <c r="MXF2" s="277"/>
      <c r="MXG2" s="277"/>
      <c r="MXH2" s="277"/>
      <c r="MXI2" s="277"/>
      <c r="MXJ2" s="277"/>
      <c r="MXK2" s="277"/>
      <c r="MXL2" s="277"/>
      <c r="MXM2" s="277"/>
      <c r="MXN2" s="277"/>
      <c r="MXO2" s="277"/>
      <c r="MXP2" s="277"/>
      <c r="MXQ2" s="277"/>
      <c r="MXR2" s="277"/>
      <c r="MXS2" s="277"/>
      <c r="MXT2" s="277"/>
      <c r="MXU2" s="277"/>
      <c r="MXV2" s="277"/>
      <c r="MXW2" s="277"/>
      <c r="MXX2" s="277"/>
      <c r="MXY2" s="277"/>
      <c r="MXZ2" s="277"/>
      <c r="MYA2" s="277"/>
      <c r="MYB2" s="277"/>
      <c r="MYC2" s="277"/>
      <c r="MYD2" s="277"/>
      <c r="MYE2" s="277"/>
      <c r="MYF2" s="277"/>
      <c r="MYG2" s="277"/>
      <c r="MYH2" s="277"/>
      <c r="MYI2" s="277"/>
      <c r="MYJ2" s="277"/>
      <c r="MYK2" s="277"/>
      <c r="MYL2" s="277"/>
      <c r="MYM2" s="277"/>
      <c r="MYN2" s="277"/>
      <c r="MYO2" s="277"/>
      <c r="MYP2" s="277"/>
      <c r="MYQ2" s="277"/>
      <c r="MYR2" s="277"/>
      <c r="MYS2" s="277"/>
      <c r="MYT2" s="277"/>
      <c r="MYU2" s="277"/>
      <c r="MYV2" s="277"/>
      <c r="MYW2" s="277"/>
      <c r="MYX2" s="277"/>
      <c r="MYY2" s="277"/>
      <c r="MYZ2" s="277"/>
      <c r="MZA2" s="277"/>
      <c r="MZB2" s="277"/>
      <c r="MZC2" s="277"/>
      <c r="MZD2" s="277"/>
      <c r="MZE2" s="277"/>
      <c r="MZF2" s="277"/>
      <c r="MZG2" s="277"/>
      <c r="MZH2" s="277"/>
      <c r="MZI2" s="277"/>
      <c r="MZJ2" s="277"/>
      <c r="MZK2" s="277"/>
      <c r="MZL2" s="277"/>
      <c r="MZM2" s="277"/>
      <c r="MZN2" s="277"/>
      <c r="MZO2" s="277"/>
      <c r="MZP2" s="277"/>
      <c r="MZQ2" s="277"/>
      <c r="MZR2" s="277"/>
      <c r="MZS2" s="277"/>
      <c r="MZT2" s="277"/>
      <c r="MZU2" s="277"/>
      <c r="MZV2" s="277"/>
      <c r="MZW2" s="277"/>
      <c r="MZX2" s="277"/>
      <c r="MZY2" s="277"/>
      <c r="MZZ2" s="277"/>
      <c r="NAA2" s="277"/>
      <c r="NAB2" s="277"/>
      <c r="NAC2" s="277"/>
      <c r="NAD2" s="277"/>
      <c r="NAE2" s="277"/>
      <c r="NAF2" s="277"/>
      <c r="NAG2" s="277"/>
      <c r="NAH2" s="277"/>
      <c r="NAI2" s="277"/>
      <c r="NAJ2" s="277"/>
      <c r="NAK2" s="277"/>
      <c r="NAL2" s="277"/>
      <c r="NAM2" s="277"/>
      <c r="NAN2" s="277"/>
      <c r="NAO2" s="277"/>
      <c r="NAP2" s="277"/>
      <c r="NAQ2" s="277"/>
      <c r="NAR2" s="277"/>
      <c r="NAS2" s="277"/>
      <c r="NAT2" s="277"/>
      <c r="NAU2" s="277"/>
      <c r="NAV2" s="277"/>
      <c r="NAW2" s="277"/>
      <c r="NAX2" s="277"/>
      <c r="NAY2" s="277"/>
      <c r="NAZ2" s="277"/>
      <c r="NBA2" s="277"/>
      <c r="NBB2" s="277"/>
      <c r="NBC2" s="277"/>
      <c r="NBD2" s="277"/>
      <c r="NBE2" s="277"/>
      <c r="NBF2" s="277"/>
      <c r="NBG2" s="277"/>
      <c r="NBH2" s="277"/>
      <c r="NBI2" s="277"/>
      <c r="NBJ2" s="277"/>
      <c r="NBK2" s="277"/>
      <c r="NBL2" s="277"/>
      <c r="NBM2" s="277"/>
      <c r="NBN2" s="277"/>
      <c r="NBO2" s="277"/>
      <c r="NBP2" s="277"/>
      <c r="NBQ2" s="277"/>
      <c r="NBR2" s="277"/>
      <c r="NBS2" s="277"/>
      <c r="NBT2" s="277"/>
      <c r="NBU2" s="277"/>
      <c r="NBV2" s="277"/>
      <c r="NBW2" s="277"/>
      <c r="NBX2" s="277"/>
      <c r="NBY2" s="277"/>
      <c r="NBZ2" s="277"/>
      <c r="NCA2" s="277"/>
      <c r="NCB2" s="277"/>
      <c r="NCC2" s="277"/>
      <c r="NCD2" s="277"/>
      <c r="NCE2" s="277"/>
      <c r="NCF2" s="277"/>
      <c r="NCG2" s="277"/>
      <c r="NCH2" s="277"/>
      <c r="NCI2" s="277"/>
      <c r="NCJ2" s="277"/>
      <c r="NCK2" s="277"/>
      <c r="NCL2" s="277"/>
      <c r="NCM2" s="277"/>
      <c r="NCN2" s="277"/>
      <c r="NCO2" s="277"/>
      <c r="NCP2" s="277"/>
      <c r="NCQ2" s="277"/>
      <c r="NCR2" s="277"/>
      <c r="NCS2" s="277"/>
      <c r="NCT2" s="277"/>
      <c r="NCU2" s="277"/>
      <c r="NCV2" s="277"/>
      <c r="NCW2" s="277"/>
      <c r="NCX2" s="277"/>
      <c r="NCY2" s="277"/>
      <c r="NCZ2" s="277"/>
      <c r="NDA2" s="277"/>
      <c r="NDB2" s="277"/>
      <c r="NDC2" s="277"/>
      <c r="NDD2" s="277"/>
      <c r="NDE2" s="277"/>
      <c r="NDF2" s="277"/>
      <c r="NDG2" s="277"/>
      <c r="NDH2" s="277"/>
      <c r="NDI2" s="277"/>
      <c r="NDJ2" s="277"/>
      <c r="NDK2" s="277"/>
      <c r="NDL2" s="277"/>
      <c r="NDM2" s="277"/>
      <c r="NDN2" s="277"/>
      <c r="NDO2" s="277"/>
      <c r="NDP2" s="277"/>
      <c r="NDQ2" s="277"/>
      <c r="NDR2" s="277"/>
      <c r="NDS2" s="277"/>
      <c r="NDT2" s="277"/>
      <c r="NDU2" s="277"/>
      <c r="NDV2" s="277"/>
      <c r="NDW2" s="277"/>
      <c r="NDX2" s="277"/>
      <c r="NDY2" s="277"/>
      <c r="NDZ2" s="277"/>
      <c r="NEA2" s="277"/>
      <c r="NEB2" s="277"/>
      <c r="NEC2" s="277"/>
      <c r="NED2" s="277"/>
      <c r="NEE2" s="277"/>
      <c r="NEF2" s="277"/>
      <c r="NEG2" s="277"/>
      <c r="NEH2" s="277"/>
      <c r="NEI2" s="277"/>
      <c r="NEJ2" s="277"/>
      <c r="NEK2" s="277"/>
      <c r="NEL2" s="277"/>
      <c r="NEM2" s="277"/>
      <c r="NEN2" s="277"/>
      <c r="NEO2" s="277"/>
      <c r="NEP2" s="277"/>
      <c r="NEQ2" s="277"/>
      <c r="NER2" s="277"/>
      <c r="NES2" s="277"/>
      <c r="NET2" s="277"/>
      <c r="NEU2" s="277"/>
      <c r="NEV2" s="277"/>
      <c r="NEW2" s="277"/>
      <c r="NEX2" s="277"/>
      <c r="NEY2" s="277"/>
      <c r="NEZ2" s="277"/>
      <c r="NFA2" s="277"/>
      <c r="NFB2" s="277"/>
      <c r="NFC2" s="277"/>
      <c r="NFD2" s="277"/>
      <c r="NFE2" s="277"/>
      <c r="NFF2" s="277"/>
      <c r="NFG2" s="277"/>
      <c r="NFH2" s="277"/>
      <c r="NFI2" s="277"/>
      <c r="NFJ2" s="277"/>
      <c r="NFK2" s="277"/>
      <c r="NFL2" s="277"/>
      <c r="NFM2" s="277"/>
      <c r="NFN2" s="277"/>
      <c r="NFO2" s="277"/>
      <c r="NFP2" s="277"/>
      <c r="NFQ2" s="277"/>
      <c r="NFR2" s="277"/>
      <c r="NFS2" s="277"/>
      <c r="NFT2" s="277"/>
      <c r="NFU2" s="277"/>
      <c r="NFV2" s="277"/>
      <c r="NFW2" s="277"/>
      <c r="NFX2" s="277"/>
      <c r="NFY2" s="277"/>
      <c r="NFZ2" s="277"/>
      <c r="NGA2" s="277"/>
      <c r="NGB2" s="277"/>
      <c r="NGC2" s="277"/>
      <c r="NGD2" s="277"/>
      <c r="NGE2" s="277"/>
      <c r="NGF2" s="277"/>
      <c r="NGG2" s="277"/>
      <c r="NGH2" s="277"/>
      <c r="NGI2" s="277"/>
      <c r="NGJ2" s="277"/>
      <c r="NGK2" s="277"/>
      <c r="NGL2" s="277"/>
      <c r="NGM2" s="277"/>
      <c r="NGN2" s="277"/>
      <c r="NGO2" s="277"/>
      <c r="NGP2" s="277"/>
      <c r="NGQ2" s="277"/>
      <c r="NGR2" s="277"/>
      <c r="NGS2" s="277"/>
      <c r="NGT2" s="277"/>
      <c r="NGU2" s="277"/>
      <c r="NGV2" s="277"/>
      <c r="NGW2" s="277"/>
      <c r="NGX2" s="277"/>
      <c r="NGY2" s="277"/>
      <c r="NGZ2" s="277"/>
      <c r="NHA2" s="277"/>
      <c r="NHB2" s="277"/>
      <c r="NHC2" s="277"/>
      <c r="NHD2" s="277"/>
      <c r="NHE2" s="277"/>
      <c r="NHF2" s="277"/>
      <c r="NHG2" s="277"/>
      <c r="NHH2" s="277"/>
      <c r="NHI2" s="277"/>
      <c r="NHJ2" s="277"/>
      <c r="NHK2" s="277"/>
      <c r="NHL2" s="277"/>
      <c r="NHM2" s="277"/>
      <c r="NHN2" s="277"/>
      <c r="NHO2" s="277"/>
      <c r="NHP2" s="277"/>
      <c r="NHQ2" s="277"/>
      <c r="NHR2" s="277"/>
      <c r="NHS2" s="277"/>
      <c r="NHT2" s="277"/>
      <c r="NHU2" s="277"/>
      <c r="NHV2" s="277"/>
      <c r="NHW2" s="277"/>
      <c r="NHX2" s="277"/>
      <c r="NHY2" s="277"/>
      <c r="NHZ2" s="277"/>
      <c r="NIA2" s="277"/>
      <c r="NIB2" s="277"/>
      <c r="NIC2" s="277"/>
      <c r="NID2" s="277"/>
      <c r="NIE2" s="277"/>
      <c r="NIF2" s="277"/>
      <c r="NIG2" s="277"/>
      <c r="NIH2" s="277"/>
      <c r="NII2" s="277"/>
      <c r="NIJ2" s="277"/>
      <c r="NIK2" s="277"/>
      <c r="NIL2" s="277"/>
      <c r="NIM2" s="277"/>
      <c r="NIN2" s="277"/>
      <c r="NIO2" s="277"/>
      <c r="NIP2" s="277"/>
      <c r="NIQ2" s="277"/>
      <c r="NIR2" s="277"/>
      <c r="NIS2" s="277"/>
      <c r="NIT2" s="277"/>
      <c r="NIU2" s="277"/>
      <c r="NIV2" s="277"/>
      <c r="NIW2" s="277"/>
      <c r="NIX2" s="277"/>
      <c r="NIY2" s="277"/>
      <c r="NIZ2" s="277"/>
      <c r="NJA2" s="277"/>
      <c r="NJB2" s="277"/>
      <c r="NJC2" s="277"/>
      <c r="NJD2" s="277"/>
      <c r="NJE2" s="277"/>
      <c r="NJF2" s="277"/>
      <c r="NJG2" s="277"/>
      <c r="NJH2" s="277"/>
      <c r="NJI2" s="277"/>
      <c r="NJJ2" s="277"/>
      <c r="NJK2" s="277"/>
      <c r="NJL2" s="277"/>
      <c r="NJM2" s="277"/>
      <c r="NJN2" s="277"/>
      <c r="NJO2" s="277"/>
      <c r="NJP2" s="277"/>
      <c r="NJQ2" s="277"/>
      <c r="NJR2" s="277"/>
      <c r="NJS2" s="277"/>
      <c r="NJT2" s="277"/>
      <c r="NJU2" s="277"/>
      <c r="NJV2" s="277"/>
      <c r="NJW2" s="277"/>
      <c r="NJX2" s="277"/>
      <c r="NJY2" s="277"/>
      <c r="NJZ2" s="277"/>
      <c r="NKA2" s="277"/>
      <c r="NKB2" s="277"/>
      <c r="NKC2" s="277"/>
      <c r="NKD2" s="277"/>
      <c r="NKE2" s="277"/>
      <c r="NKF2" s="277"/>
      <c r="NKG2" s="277"/>
      <c r="NKH2" s="277"/>
      <c r="NKI2" s="277"/>
      <c r="NKJ2" s="277"/>
      <c r="NKK2" s="277"/>
      <c r="NKL2" s="277"/>
      <c r="NKM2" s="277"/>
      <c r="NKN2" s="277"/>
      <c r="NKO2" s="277"/>
      <c r="NKP2" s="277"/>
      <c r="NKQ2" s="277"/>
      <c r="NKR2" s="277"/>
      <c r="NKS2" s="277"/>
      <c r="NKT2" s="277"/>
      <c r="NKU2" s="277"/>
      <c r="NKV2" s="277"/>
      <c r="NKW2" s="277"/>
      <c r="NKX2" s="277"/>
      <c r="NKY2" s="277"/>
      <c r="NKZ2" s="277"/>
      <c r="NLA2" s="277"/>
      <c r="NLB2" s="277"/>
      <c r="NLC2" s="277"/>
      <c r="NLD2" s="277"/>
      <c r="NLE2" s="277"/>
      <c r="NLF2" s="277"/>
      <c r="NLG2" s="277"/>
      <c r="NLH2" s="277"/>
      <c r="NLI2" s="277"/>
      <c r="NLJ2" s="277"/>
      <c r="NLK2" s="277"/>
      <c r="NLL2" s="277"/>
      <c r="NLM2" s="277"/>
      <c r="NLN2" s="277"/>
      <c r="NLO2" s="277"/>
      <c r="NLP2" s="277"/>
      <c r="NLQ2" s="277"/>
      <c r="NLR2" s="277"/>
      <c r="NLS2" s="277"/>
      <c r="NLT2" s="277"/>
      <c r="NLU2" s="277"/>
      <c r="NLV2" s="277"/>
      <c r="NLW2" s="277"/>
      <c r="NLX2" s="277"/>
      <c r="NLY2" s="277"/>
      <c r="NLZ2" s="277"/>
      <c r="NMA2" s="277"/>
      <c r="NMB2" s="277"/>
      <c r="NMC2" s="277"/>
      <c r="NMD2" s="277"/>
      <c r="NME2" s="277"/>
      <c r="NMF2" s="277"/>
      <c r="NMG2" s="277"/>
      <c r="NMH2" s="277"/>
      <c r="NMI2" s="277"/>
      <c r="NMJ2" s="277"/>
      <c r="NMK2" s="277"/>
      <c r="NML2" s="277"/>
      <c r="NMM2" s="277"/>
      <c r="NMN2" s="277"/>
      <c r="NMO2" s="277"/>
      <c r="NMP2" s="277"/>
      <c r="NMQ2" s="277"/>
      <c r="NMR2" s="277"/>
      <c r="NMS2" s="277"/>
      <c r="NMT2" s="277"/>
      <c r="NMU2" s="277"/>
      <c r="NMV2" s="277"/>
      <c r="NMW2" s="277"/>
      <c r="NMX2" s="277"/>
      <c r="NMY2" s="277"/>
      <c r="NMZ2" s="277"/>
      <c r="NNA2" s="277"/>
      <c r="NNB2" s="277"/>
      <c r="NNC2" s="277"/>
      <c r="NND2" s="277"/>
      <c r="NNE2" s="277"/>
      <c r="NNF2" s="277"/>
      <c r="NNG2" s="277"/>
      <c r="NNH2" s="277"/>
      <c r="NNI2" s="277"/>
      <c r="NNJ2" s="277"/>
      <c r="NNK2" s="277"/>
      <c r="NNL2" s="277"/>
      <c r="NNM2" s="277"/>
      <c r="NNN2" s="277"/>
      <c r="NNO2" s="277"/>
      <c r="NNP2" s="277"/>
      <c r="NNQ2" s="277"/>
      <c r="NNR2" s="277"/>
      <c r="NNS2" s="277"/>
      <c r="NNT2" s="277"/>
      <c r="NNU2" s="277"/>
      <c r="NNV2" s="277"/>
      <c r="NNW2" s="277"/>
      <c r="NNX2" s="277"/>
      <c r="NNY2" s="277"/>
      <c r="NNZ2" s="277"/>
      <c r="NOA2" s="277"/>
      <c r="NOB2" s="277"/>
      <c r="NOC2" s="277"/>
      <c r="NOD2" s="277"/>
      <c r="NOE2" s="277"/>
      <c r="NOF2" s="277"/>
      <c r="NOG2" s="277"/>
      <c r="NOH2" s="277"/>
      <c r="NOI2" s="277"/>
      <c r="NOJ2" s="277"/>
      <c r="NOK2" s="277"/>
      <c r="NOL2" s="277"/>
      <c r="NOM2" s="277"/>
      <c r="NON2" s="277"/>
      <c r="NOO2" s="277"/>
      <c r="NOP2" s="277"/>
      <c r="NOQ2" s="277"/>
      <c r="NOR2" s="277"/>
      <c r="NOS2" s="277"/>
      <c r="NOT2" s="277"/>
      <c r="NOU2" s="277"/>
      <c r="NOV2" s="277"/>
      <c r="NOW2" s="277"/>
      <c r="NOX2" s="277"/>
      <c r="NOY2" s="277"/>
      <c r="NOZ2" s="277"/>
      <c r="NPA2" s="277"/>
      <c r="NPB2" s="277"/>
      <c r="NPC2" s="277"/>
      <c r="NPD2" s="277"/>
      <c r="NPE2" s="277"/>
      <c r="NPF2" s="277"/>
      <c r="NPG2" s="277"/>
      <c r="NPH2" s="277"/>
      <c r="NPI2" s="277"/>
      <c r="NPJ2" s="277"/>
      <c r="NPK2" s="277"/>
      <c r="NPL2" s="277"/>
      <c r="NPM2" s="277"/>
      <c r="NPN2" s="277"/>
      <c r="NPO2" s="277"/>
      <c r="NPP2" s="277"/>
      <c r="NPQ2" s="277"/>
      <c r="NPR2" s="277"/>
      <c r="NPS2" s="277"/>
      <c r="NPT2" s="277"/>
      <c r="NPU2" s="277"/>
      <c r="NPV2" s="277"/>
      <c r="NPW2" s="277"/>
      <c r="NPX2" s="277"/>
      <c r="NPY2" s="277"/>
      <c r="NPZ2" s="277"/>
      <c r="NQA2" s="277"/>
      <c r="NQB2" s="277"/>
      <c r="NQC2" s="277"/>
      <c r="NQD2" s="277"/>
      <c r="NQE2" s="277"/>
      <c r="NQF2" s="277"/>
      <c r="NQG2" s="277"/>
      <c r="NQH2" s="277"/>
      <c r="NQI2" s="277"/>
      <c r="NQJ2" s="277"/>
      <c r="NQK2" s="277"/>
      <c r="NQL2" s="277"/>
      <c r="NQM2" s="277"/>
      <c r="NQN2" s="277"/>
      <c r="NQO2" s="277"/>
      <c r="NQP2" s="277"/>
      <c r="NQQ2" s="277"/>
      <c r="NQR2" s="277"/>
      <c r="NQS2" s="277"/>
      <c r="NQT2" s="277"/>
      <c r="NQU2" s="277"/>
      <c r="NQV2" s="277"/>
      <c r="NQW2" s="277"/>
      <c r="NQX2" s="277"/>
      <c r="NQY2" s="277"/>
      <c r="NQZ2" s="277"/>
      <c r="NRA2" s="277"/>
      <c r="NRB2" s="277"/>
      <c r="NRC2" s="277"/>
      <c r="NRD2" s="277"/>
      <c r="NRE2" s="277"/>
      <c r="NRF2" s="277"/>
      <c r="NRG2" s="277"/>
      <c r="NRH2" s="277"/>
      <c r="NRI2" s="277"/>
      <c r="NRJ2" s="277"/>
      <c r="NRK2" s="277"/>
      <c r="NRL2" s="277"/>
      <c r="NRM2" s="277"/>
      <c r="NRN2" s="277"/>
      <c r="NRO2" s="277"/>
      <c r="NRP2" s="277"/>
      <c r="NRQ2" s="277"/>
      <c r="NRR2" s="277"/>
      <c r="NRS2" s="277"/>
      <c r="NRT2" s="277"/>
      <c r="NRU2" s="277"/>
      <c r="NRV2" s="277"/>
      <c r="NRW2" s="277"/>
      <c r="NRX2" s="277"/>
      <c r="NRY2" s="277"/>
      <c r="NRZ2" s="277"/>
      <c r="NSA2" s="277"/>
      <c r="NSB2" s="277"/>
      <c r="NSC2" s="277"/>
      <c r="NSD2" s="277"/>
      <c r="NSE2" s="277"/>
      <c r="NSF2" s="277"/>
      <c r="NSG2" s="277"/>
      <c r="NSH2" s="277"/>
      <c r="NSI2" s="277"/>
      <c r="NSJ2" s="277"/>
      <c r="NSK2" s="277"/>
      <c r="NSL2" s="277"/>
      <c r="NSM2" s="277"/>
      <c r="NSN2" s="277"/>
      <c r="NSO2" s="277"/>
      <c r="NSP2" s="277"/>
      <c r="NSQ2" s="277"/>
      <c r="NSR2" s="277"/>
      <c r="NSS2" s="277"/>
      <c r="NST2" s="277"/>
      <c r="NSU2" s="277"/>
      <c r="NSV2" s="277"/>
      <c r="NSW2" s="277"/>
      <c r="NSX2" s="277"/>
      <c r="NSY2" s="277"/>
      <c r="NSZ2" s="277"/>
      <c r="NTA2" s="277"/>
      <c r="NTB2" s="277"/>
      <c r="NTC2" s="277"/>
      <c r="NTD2" s="277"/>
      <c r="NTE2" s="277"/>
      <c r="NTF2" s="277"/>
      <c r="NTG2" s="277"/>
      <c r="NTH2" s="277"/>
      <c r="NTI2" s="277"/>
      <c r="NTJ2" s="277"/>
      <c r="NTK2" s="277"/>
      <c r="NTL2" s="277"/>
      <c r="NTM2" s="277"/>
      <c r="NTN2" s="277"/>
      <c r="NTO2" s="277"/>
      <c r="NTP2" s="277"/>
      <c r="NTQ2" s="277"/>
      <c r="NTR2" s="277"/>
      <c r="NTS2" s="277"/>
      <c r="NTT2" s="277"/>
      <c r="NTU2" s="277"/>
      <c r="NTV2" s="277"/>
      <c r="NTW2" s="277"/>
      <c r="NTX2" s="277"/>
      <c r="NTY2" s="277"/>
      <c r="NTZ2" s="277"/>
      <c r="NUA2" s="277"/>
      <c r="NUB2" s="277"/>
      <c r="NUC2" s="277"/>
      <c r="NUD2" s="277"/>
      <c r="NUE2" s="277"/>
      <c r="NUF2" s="277"/>
      <c r="NUG2" s="277"/>
      <c r="NUH2" s="277"/>
      <c r="NUI2" s="277"/>
      <c r="NUJ2" s="277"/>
      <c r="NUK2" s="277"/>
      <c r="NUL2" s="277"/>
      <c r="NUM2" s="277"/>
      <c r="NUN2" s="277"/>
      <c r="NUO2" s="277"/>
      <c r="NUP2" s="277"/>
      <c r="NUQ2" s="277"/>
      <c r="NUR2" s="277"/>
      <c r="NUS2" s="277"/>
      <c r="NUT2" s="277"/>
      <c r="NUU2" s="277"/>
      <c r="NUV2" s="277"/>
      <c r="NUW2" s="277"/>
      <c r="NUX2" s="277"/>
      <c r="NUY2" s="277"/>
      <c r="NUZ2" s="277"/>
      <c r="NVA2" s="277"/>
      <c r="NVB2" s="277"/>
      <c r="NVC2" s="277"/>
      <c r="NVD2" s="277"/>
      <c r="NVE2" s="277"/>
      <c r="NVF2" s="277"/>
      <c r="NVG2" s="277"/>
      <c r="NVH2" s="277"/>
      <c r="NVI2" s="277"/>
      <c r="NVJ2" s="277"/>
      <c r="NVK2" s="277"/>
      <c r="NVL2" s="277"/>
      <c r="NVM2" s="277"/>
      <c r="NVN2" s="277"/>
      <c r="NVO2" s="277"/>
      <c r="NVP2" s="277"/>
      <c r="NVQ2" s="277"/>
      <c r="NVR2" s="277"/>
      <c r="NVS2" s="277"/>
      <c r="NVT2" s="277"/>
      <c r="NVU2" s="277"/>
      <c r="NVV2" s="277"/>
      <c r="NVW2" s="277"/>
      <c r="NVX2" s="277"/>
      <c r="NVY2" s="277"/>
      <c r="NVZ2" s="277"/>
      <c r="NWA2" s="277"/>
      <c r="NWB2" s="277"/>
      <c r="NWC2" s="277"/>
      <c r="NWD2" s="277"/>
      <c r="NWE2" s="277"/>
      <c r="NWF2" s="277"/>
      <c r="NWG2" s="277"/>
      <c r="NWH2" s="277"/>
      <c r="NWI2" s="277"/>
      <c r="NWJ2" s="277"/>
      <c r="NWK2" s="277"/>
      <c r="NWL2" s="277"/>
      <c r="NWM2" s="277"/>
      <c r="NWN2" s="277"/>
      <c r="NWO2" s="277"/>
      <c r="NWP2" s="277"/>
      <c r="NWQ2" s="277"/>
      <c r="NWR2" s="277"/>
      <c r="NWS2" s="277"/>
      <c r="NWT2" s="277"/>
      <c r="NWU2" s="277"/>
      <c r="NWV2" s="277"/>
      <c r="NWW2" s="277"/>
      <c r="NWX2" s="277"/>
      <c r="NWY2" s="277"/>
      <c r="NWZ2" s="277"/>
      <c r="NXA2" s="277"/>
      <c r="NXB2" s="277"/>
      <c r="NXC2" s="277"/>
      <c r="NXD2" s="277"/>
      <c r="NXE2" s="277"/>
      <c r="NXF2" s="277"/>
      <c r="NXG2" s="277"/>
      <c r="NXH2" s="277"/>
      <c r="NXI2" s="277"/>
      <c r="NXJ2" s="277"/>
      <c r="NXK2" s="277"/>
      <c r="NXL2" s="277"/>
      <c r="NXM2" s="277"/>
      <c r="NXN2" s="277"/>
      <c r="NXO2" s="277"/>
      <c r="NXP2" s="277"/>
      <c r="NXQ2" s="277"/>
      <c r="NXR2" s="277"/>
      <c r="NXS2" s="277"/>
      <c r="NXT2" s="277"/>
      <c r="NXU2" s="277"/>
      <c r="NXV2" s="277"/>
      <c r="NXW2" s="277"/>
      <c r="NXX2" s="277"/>
      <c r="NXY2" s="277"/>
      <c r="NXZ2" s="277"/>
      <c r="NYA2" s="277"/>
      <c r="NYB2" s="277"/>
      <c r="NYC2" s="277"/>
      <c r="NYD2" s="277"/>
      <c r="NYE2" s="277"/>
      <c r="NYF2" s="277"/>
      <c r="NYG2" s="277"/>
      <c r="NYH2" s="277"/>
      <c r="NYI2" s="277"/>
      <c r="NYJ2" s="277"/>
      <c r="NYK2" s="277"/>
      <c r="NYL2" s="277"/>
      <c r="NYM2" s="277"/>
      <c r="NYN2" s="277"/>
      <c r="NYO2" s="277"/>
      <c r="NYP2" s="277"/>
      <c r="NYQ2" s="277"/>
      <c r="NYR2" s="277"/>
      <c r="NYS2" s="277"/>
      <c r="NYT2" s="277"/>
      <c r="NYU2" s="277"/>
      <c r="NYV2" s="277"/>
      <c r="NYW2" s="277"/>
      <c r="NYX2" s="277"/>
      <c r="NYY2" s="277"/>
      <c r="NYZ2" s="277"/>
      <c r="NZA2" s="277"/>
      <c r="NZB2" s="277"/>
      <c r="NZC2" s="277"/>
      <c r="NZD2" s="277"/>
      <c r="NZE2" s="277"/>
      <c r="NZF2" s="277"/>
      <c r="NZG2" s="277"/>
      <c r="NZH2" s="277"/>
      <c r="NZI2" s="277"/>
      <c r="NZJ2" s="277"/>
      <c r="NZK2" s="277"/>
      <c r="NZL2" s="277"/>
      <c r="NZM2" s="277"/>
      <c r="NZN2" s="277"/>
      <c r="NZO2" s="277"/>
      <c r="NZP2" s="277"/>
      <c r="NZQ2" s="277"/>
      <c r="NZR2" s="277"/>
      <c r="NZS2" s="277"/>
      <c r="NZT2" s="277"/>
      <c r="NZU2" s="277"/>
      <c r="NZV2" s="277"/>
      <c r="NZW2" s="277"/>
      <c r="NZX2" s="277"/>
      <c r="NZY2" s="277"/>
      <c r="NZZ2" s="277"/>
      <c r="OAA2" s="277"/>
      <c r="OAB2" s="277"/>
      <c r="OAC2" s="277"/>
      <c r="OAD2" s="277"/>
      <c r="OAE2" s="277"/>
      <c r="OAF2" s="277"/>
      <c r="OAG2" s="277"/>
      <c r="OAH2" s="277"/>
      <c r="OAI2" s="277"/>
      <c r="OAJ2" s="277"/>
      <c r="OAK2" s="277"/>
      <c r="OAL2" s="277"/>
      <c r="OAM2" s="277"/>
      <c r="OAN2" s="277"/>
      <c r="OAO2" s="277"/>
      <c r="OAP2" s="277"/>
      <c r="OAQ2" s="277"/>
      <c r="OAR2" s="277"/>
      <c r="OAS2" s="277"/>
      <c r="OAT2" s="277"/>
      <c r="OAU2" s="277"/>
      <c r="OAV2" s="277"/>
      <c r="OAW2" s="277"/>
      <c r="OAX2" s="277"/>
      <c r="OAY2" s="277"/>
      <c r="OAZ2" s="277"/>
      <c r="OBA2" s="277"/>
      <c r="OBB2" s="277"/>
      <c r="OBC2" s="277"/>
      <c r="OBD2" s="277"/>
      <c r="OBE2" s="277"/>
      <c r="OBF2" s="277"/>
      <c r="OBG2" s="277"/>
      <c r="OBH2" s="277"/>
      <c r="OBI2" s="277"/>
      <c r="OBJ2" s="277"/>
      <c r="OBK2" s="277"/>
      <c r="OBL2" s="277"/>
      <c r="OBM2" s="277"/>
      <c r="OBN2" s="277"/>
      <c r="OBO2" s="277"/>
      <c r="OBP2" s="277"/>
      <c r="OBQ2" s="277"/>
      <c r="OBR2" s="277"/>
      <c r="OBS2" s="277"/>
      <c r="OBT2" s="277"/>
      <c r="OBU2" s="277"/>
      <c r="OBV2" s="277"/>
      <c r="OBW2" s="277"/>
      <c r="OBX2" s="277"/>
      <c r="OBY2" s="277"/>
      <c r="OBZ2" s="277"/>
      <c r="OCA2" s="277"/>
      <c r="OCB2" s="277"/>
      <c r="OCC2" s="277"/>
      <c r="OCD2" s="277"/>
      <c r="OCE2" s="277"/>
      <c r="OCF2" s="277"/>
      <c r="OCG2" s="277"/>
      <c r="OCH2" s="277"/>
      <c r="OCI2" s="277"/>
      <c r="OCJ2" s="277"/>
      <c r="OCK2" s="277"/>
      <c r="OCL2" s="277"/>
      <c r="OCM2" s="277"/>
      <c r="OCN2" s="277"/>
      <c r="OCO2" s="277"/>
      <c r="OCP2" s="277"/>
      <c r="OCQ2" s="277"/>
      <c r="OCR2" s="277"/>
      <c r="OCS2" s="277"/>
      <c r="OCT2" s="277"/>
      <c r="OCU2" s="277"/>
      <c r="OCV2" s="277"/>
      <c r="OCW2" s="277"/>
      <c r="OCX2" s="277"/>
      <c r="OCY2" s="277"/>
      <c r="OCZ2" s="277"/>
      <c r="ODA2" s="277"/>
      <c r="ODB2" s="277"/>
      <c r="ODC2" s="277"/>
      <c r="ODD2" s="277"/>
      <c r="ODE2" s="277"/>
      <c r="ODF2" s="277"/>
      <c r="ODG2" s="277"/>
      <c r="ODH2" s="277"/>
      <c r="ODI2" s="277"/>
      <c r="ODJ2" s="277"/>
      <c r="ODK2" s="277"/>
      <c r="ODL2" s="277"/>
      <c r="ODM2" s="277"/>
      <c r="ODN2" s="277"/>
      <c r="ODO2" s="277"/>
      <c r="ODP2" s="277"/>
      <c r="ODQ2" s="277"/>
      <c r="ODR2" s="277"/>
      <c r="ODS2" s="277"/>
      <c r="ODT2" s="277"/>
      <c r="ODU2" s="277"/>
      <c r="ODV2" s="277"/>
      <c r="ODW2" s="277"/>
      <c r="ODX2" s="277"/>
      <c r="ODY2" s="277"/>
      <c r="ODZ2" s="277"/>
      <c r="OEA2" s="277"/>
      <c r="OEB2" s="277"/>
      <c r="OEC2" s="277"/>
      <c r="OED2" s="277"/>
      <c r="OEE2" s="277"/>
      <c r="OEF2" s="277"/>
      <c r="OEG2" s="277"/>
      <c r="OEH2" s="277"/>
      <c r="OEI2" s="277"/>
      <c r="OEJ2" s="277"/>
      <c r="OEK2" s="277"/>
      <c r="OEL2" s="277"/>
      <c r="OEM2" s="277"/>
      <c r="OEN2" s="277"/>
      <c r="OEO2" s="277"/>
      <c r="OEP2" s="277"/>
      <c r="OEQ2" s="277"/>
      <c r="OER2" s="277"/>
      <c r="OES2" s="277"/>
      <c r="OET2" s="277"/>
      <c r="OEU2" s="277"/>
      <c r="OEV2" s="277"/>
      <c r="OEW2" s="277"/>
      <c r="OEX2" s="277"/>
      <c r="OEY2" s="277"/>
      <c r="OEZ2" s="277"/>
      <c r="OFA2" s="277"/>
      <c r="OFB2" s="277"/>
      <c r="OFC2" s="277"/>
      <c r="OFD2" s="277"/>
      <c r="OFE2" s="277"/>
      <c r="OFF2" s="277"/>
      <c r="OFG2" s="277"/>
      <c r="OFH2" s="277"/>
      <c r="OFI2" s="277"/>
      <c r="OFJ2" s="277"/>
      <c r="OFK2" s="277"/>
      <c r="OFL2" s="277"/>
      <c r="OFM2" s="277"/>
      <c r="OFN2" s="277"/>
      <c r="OFO2" s="277"/>
      <c r="OFP2" s="277"/>
      <c r="OFQ2" s="277"/>
      <c r="OFR2" s="277"/>
      <c r="OFS2" s="277"/>
      <c r="OFT2" s="277"/>
      <c r="OFU2" s="277"/>
      <c r="OFV2" s="277"/>
      <c r="OFW2" s="277"/>
      <c r="OFX2" s="277"/>
      <c r="OFY2" s="277"/>
      <c r="OFZ2" s="277"/>
      <c r="OGA2" s="277"/>
      <c r="OGB2" s="277"/>
      <c r="OGC2" s="277"/>
      <c r="OGD2" s="277"/>
      <c r="OGE2" s="277"/>
      <c r="OGF2" s="277"/>
      <c r="OGG2" s="277"/>
      <c r="OGH2" s="277"/>
      <c r="OGI2" s="277"/>
      <c r="OGJ2" s="277"/>
      <c r="OGK2" s="277"/>
      <c r="OGL2" s="277"/>
      <c r="OGM2" s="277"/>
      <c r="OGN2" s="277"/>
      <c r="OGO2" s="277"/>
      <c r="OGP2" s="277"/>
      <c r="OGQ2" s="277"/>
      <c r="OGR2" s="277"/>
      <c r="OGS2" s="277"/>
      <c r="OGT2" s="277"/>
      <c r="OGU2" s="277"/>
      <c r="OGV2" s="277"/>
      <c r="OGW2" s="277"/>
      <c r="OGX2" s="277"/>
      <c r="OGY2" s="277"/>
      <c r="OGZ2" s="277"/>
      <c r="OHA2" s="277"/>
      <c r="OHB2" s="277"/>
      <c r="OHC2" s="277"/>
      <c r="OHD2" s="277"/>
      <c r="OHE2" s="277"/>
      <c r="OHF2" s="277"/>
      <c r="OHG2" s="277"/>
      <c r="OHH2" s="277"/>
      <c r="OHI2" s="277"/>
      <c r="OHJ2" s="277"/>
      <c r="OHK2" s="277"/>
      <c r="OHL2" s="277"/>
      <c r="OHM2" s="277"/>
      <c r="OHN2" s="277"/>
      <c r="OHO2" s="277"/>
      <c r="OHP2" s="277"/>
      <c r="OHQ2" s="277"/>
      <c r="OHR2" s="277"/>
      <c r="OHS2" s="277"/>
      <c r="OHT2" s="277"/>
      <c r="OHU2" s="277"/>
      <c r="OHV2" s="277"/>
      <c r="OHW2" s="277"/>
      <c r="OHX2" s="277"/>
      <c r="OHY2" s="277"/>
      <c r="OHZ2" s="277"/>
      <c r="OIA2" s="277"/>
      <c r="OIB2" s="277"/>
      <c r="OIC2" s="277"/>
      <c r="OID2" s="277"/>
      <c r="OIE2" s="277"/>
      <c r="OIF2" s="277"/>
      <c r="OIG2" s="277"/>
      <c r="OIH2" s="277"/>
      <c r="OII2" s="277"/>
      <c r="OIJ2" s="277"/>
      <c r="OIK2" s="277"/>
      <c r="OIL2" s="277"/>
      <c r="OIM2" s="277"/>
      <c r="OIN2" s="277"/>
      <c r="OIO2" s="277"/>
      <c r="OIP2" s="277"/>
      <c r="OIQ2" s="277"/>
      <c r="OIR2" s="277"/>
      <c r="OIS2" s="277"/>
      <c r="OIT2" s="277"/>
      <c r="OIU2" s="277"/>
      <c r="OIV2" s="277"/>
      <c r="OIW2" s="277"/>
      <c r="OIX2" s="277"/>
      <c r="OIY2" s="277"/>
      <c r="OIZ2" s="277"/>
      <c r="OJA2" s="277"/>
      <c r="OJB2" s="277"/>
      <c r="OJC2" s="277"/>
      <c r="OJD2" s="277"/>
      <c r="OJE2" s="277"/>
      <c r="OJF2" s="277"/>
      <c r="OJG2" s="277"/>
      <c r="OJH2" s="277"/>
      <c r="OJI2" s="277"/>
      <c r="OJJ2" s="277"/>
      <c r="OJK2" s="277"/>
      <c r="OJL2" s="277"/>
      <c r="OJM2" s="277"/>
      <c r="OJN2" s="277"/>
      <c r="OJO2" s="277"/>
      <c r="OJP2" s="277"/>
      <c r="OJQ2" s="277"/>
      <c r="OJR2" s="277"/>
      <c r="OJS2" s="277"/>
      <c r="OJT2" s="277"/>
      <c r="OJU2" s="277"/>
      <c r="OJV2" s="277"/>
      <c r="OJW2" s="277"/>
      <c r="OJX2" s="277"/>
      <c r="OJY2" s="277"/>
      <c r="OJZ2" s="277"/>
      <c r="OKA2" s="277"/>
      <c r="OKB2" s="277"/>
      <c r="OKC2" s="277"/>
      <c r="OKD2" s="277"/>
      <c r="OKE2" s="277"/>
      <c r="OKF2" s="277"/>
      <c r="OKG2" s="277"/>
      <c r="OKH2" s="277"/>
      <c r="OKI2" s="277"/>
      <c r="OKJ2" s="277"/>
      <c r="OKK2" s="277"/>
      <c r="OKL2" s="277"/>
      <c r="OKM2" s="277"/>
      <c r="OKN2" s="277"/>
      <c r="OKO2" s="277"/>
      <c r="OKP2" s="277"/>
      <c r="OKQ2" s="277"/>
      <c r="OKR2" s="277"/>
      <c r="OKS2" s="277"/>
      <c r="OKT2" s="277"/>
      <c r="OKU2" s="277"/>
      <c r="OKV2" s="277"/>
      <c r="OKW2" s="277"/>
      <c r="OKX2" s="277"/>
      <c r="OKY2" s="277"/>
      <c r="OKZ2" s="277"/>
      <c r="OLA2" s="277"/>
      <c r="OLB2" s="277"/>
      <c r="OLC2" s="277"/>
      <c r="OLD2" s="277"/>
      <c r="OLE2" s="277"/>
      <c r="OLF2" s="277"/>
      <c r="OLG2" s="277"/>
      <c r="OLH2" s="277"/>
      <c r="OLI2" s="277"/>
      <c r="OLJ2" s="277"/>
      <c r="OLK2" s="277"/>
      <c r="OLL2" s="277"/>
      <c r="OLM2" s="277"/>
      <c r="OLN2" s="277"/>
      <c r="OLO2" s="277"/>
      <c r="OLP2" s="277"/>
      <c r="OLQ2" s="277"/>
      <c r="OLR2" s="277"/>
      <c r="OLS2" s="277"/>
      <c r="OLT2" s="277"/>
      <c r="OLU2" s="277"/>
      <c r="OLV2" s="277"/>
      <c r="OLW2" s="277"/>
      <c r="OLX2" s="277"/>
      <c r="OLY2" s="277"/>
      <c r="OLZ2" s="277"/>
      <c r="OMA2" s="277"/>
      <c r="OMB2" s="277"/>
      <c r="OMC2" s="277"/>
      <c r="OMD2" s="277"/>
      <c r="OME2" s="277"/>
      <c r="OMF2" s="277"/>
      <c r="OMG2" s="277"/>
      <c r="OMH2" s="277"/>
      <c r="OMI2" s="277"/>
      <c r="OMJ2" s="277"/>
      <c r="OMK2" s="277"/>
      <c r="OML2" s="277"/>
      <c r="OMM2" s="277"/>
      <c r="OMN2" s="277"/>
      <c r="OMO2" s="277"/>
      <c r="OMP2" s="277"/>
      <c r="OMQ2" s="277"/>
      <c r="OMR2" s="277"/>
      <c r="OMS2" s="277"/>
      <c r="OMT2" s="277"/>
      <c r="OMU2" s="277"/>
      <c r="OMV2" s="277"/>
      <c r="OMW2" s="277"/>
      <c r="OMX2" s="277"/>
      <c r="OMY2" s="277"/>
      <c r="OMZ2" s="277"/>
      <c r="ONA2" s="277"/>
      <c r="ONB2" s="277"/>
      <c r="ONC2" s="277"/>
      <c r="OND2" s="277"/>
      <c r="ONE2" s="277"/>
      <c r="ONF2" s="277"/>
      <c r="ONG2" s="277"/>
      <c r="ONH2" s="277"/>
      <c r="ONI2" s="277"/>
      <c r="ONJ2" s="277"/>
      <c r="ONK2" s="277"/>
      <c r="ONL2" s="277"/>
      <c r="ONM2" s="277"/>
      <c r="ONN2" s="277"/>
      <c r="ONO2" s="277"/>
      <c r="ONP2" s="277"/>
      <c r="ONQ2" s="277"/>
      <c r="ONR2" s="277"/>
      <c r="ONS2" s="277"/>
      <c r="ONT2" s="277"/>
      <c r="ONU2" s="277"/>
      <c r="ONV2" s="277"/>
      <c r="ONW2" s="277"/>
      <c r="ONX2" s="277"/>
      <c r="ONY2" s="277"/>
      <c r="ONZ2" s="277"/>
      <c r="OOA2" s="277"/>
      <c r="OOB2" s="277"/>
      <c r="OOC2" s="277"/>
      <c r="OOD2" s="277"/>
      <c r="OOE2" s="277"/>
      <c r="OOF2" s="277"/>
      <c r="OOG2" s="277"/>
      <c r="OOH2" s="277"/>
      <c r="OOI2" s="277"/>
      <c r="OOJ2" s="277"/>
      <c r="OOK2" s="277"/>
      <c r="OOL2" s="277"/>
      <c r="OOM2" s="277"/>
      <c r="OON2" s="277"/>
      <c r="OOO2" s="277"/>
      <c r="OOP2" s="277"/>
      <c r="OOQ2" s="277"/>
      <c r="OOR2" s="277"/>
      <c r="OOS2" s="277"/>
      <c r="OOT2" s="277"/>
      <c r="OOU2" s="277"/>
      <c r="OOV2" s="277"/>
      <c r="OOW2" s="277"/>
      <c r="OOX2" s="277"/>
      <c r="OOY2" s="277"/>
      <c r="OOZ2" s="277"/>
      <c r="OPA2" s="277"/>
      <c r="OPB2" s="277"/>
      <c r="OPC2" s="277"/>
      <c r="OPD2" s="277"/>
      <c r="OPE2" s="277"/>
      <c r="OPF2" s="277"/>
      <c r="OPG2" s="277"/>
      <c r="OPH2" s="277"/>
      <c r="OPI2" s="277"/>
      <c r="OPJ2" s="277"/>
      <c r="OPK2" s="277"/>
      <c r="OPL2" s="277"/>
      <c r="OPM2" s="277"/>
      <c r="OPN2" s="277"/>
      <c r="OPO2" s="277"/>
      <c r="OPP2" s="277"/>
      <c r="OPQ2" s="277"/>
      <c r="OPR2" s="277"/>
      <c r="OPS2" s="277"/>
      <c r="OPT2" s="277"/>
      <c r="OPU2" s="277"/>
      <c r="OPV2" s="277"/>
      <c r="OPW2" s="277"/>
      <c r="OPX2" s="277"/>
      <c r="OPY2" s="277"/>
      <c r="OPZ2" s="277"/>
      <c r="OQA2" s="277"/>
      <c r="OQB2" s="277"/>
      <c r="OQC2" s="277"/>
      <c r="OQD2" s="277"/>
      <c r="OQE2" s="277"/>
      <c r="OQF2" s="277"/>
      <c r="OQG2" s="277"/>
      <c r="OQH2" s="277"/>
      <c r="OQI2" s="277"/>
      <c r="OQJ2" s="277"/>
      <c r="OQK2" s="277"/>
      <c r="OQL2" s="277"/>
      <c r="OQM2" s="277"/>
      <c r="OQN2" s="277"/>
      <c r="OQO2" s="277"/>
      <c r="OQP2" s="277"/>
      <c r="OQQ2" s="277"/>
      <c r="OQR2" s="277"/>
      <c r="OQS2" s="277"/>
      <c r="OQT2" s="277"/>
      <c r="OQU2" s="277"/>
      <c r="OQV2" s="277"/>
      <c r="OQW2" s="277"/>
      <c r="OQX2" s="277"/>
      <c r="OQY2" s="277"/>
      <c r="OQZ2" s="277"/>
      <c r="ORA2" s="277"/>
      <c r="ORB2" s="277"/>
      <c r="ORC2" s="277"/>
      <c r="ORD2" s="277"/>
      <c r="ORE2" s="277"/>
      <c r="ORF2" s="277"/>
      <c r="ORG2" s="277"/>
      <c r="ORH2" s="277"/>
      <c r="ORI2" s="277"/>
      <c r="ORJ2" s="277"/>
      <c r="ORK2" s="277"/>
      <c r="ORL2" s="277"/>
      <c r="ORM2" s="277"/>
      <c r="ORN2" s="277"/>
      <c r="ORO2" s="277"/>
      <c r="ORP2" s="277"/>
      <c r="ORQ2" s="277"/>
      <c r="ORR2" s="277"/>
      <c r="ORS2" s="277"/>
      <c r="ORT2" s="277"/>
      <c r="ORU2" s="277"/>
      <c r="ORV2" s="277"/>
      <c r="ORW2" s="277"/>
      <c r="ORX2" s="277"/>
      <c r="ORY2" s="277"/>
      <c r="ORZ2" s="277"/>
      <c r="OSA2" s="277"/>
      <c r="OSB2" s="277"/>
      <c r="OSC2" s="277"/>
      <c r="OSD2" s="277"/>
      <c r="OSE2" s="277"/>
      <c r="OSF2" s="277"/>
      <c r="OSG2" s="277"/>
      <c r="OSH2" s="277"/>
      <c r="OSI2" s="277"/>
      <c r="OSJ2" s="277"/>
      <c r="OSK2" s="277"/>
      <c r="OSL2" s="277"/>
      <c r="OSM2" s="277"/>
      <c r="OSN2" s="277"/>
      <c r="OSO2" s="277"/>
      <c r="OSP2" s="277"/>
      <c r="OSQ2" s="277"/>
      <c r="OSR2" s="277"/>
      <c r="OSS2" s="277"/>
      <c r="OST2" s="277"/>
      <c r="OSU2" s="277"/>
      <c r="OSV2" s="277"/>
      <c r="OSW2" s="277"/>
      <c r="OSX2" s="277"/>
      <c r="OSY2" s="277"/>
      <c r="OSZ2" s="277"/>
      <c r="OTA2" s="277"/>
      <c r="OTB2" s="277"/>
      <c r="OTC2" s="277"/>
      <c r="OTD2" s="277"/>
      <c r="OTE2" s="277"/>
      <c r="OTF2" s="277"/>
      <c r="OTG2" s="277"/>
      <c r="OTH2" s="277"/>
      <c r="OTI2" s="277"/>
      <c r="OTJ2" s="277"/>
      <c r="OTK2" s="277"/>
      <c r="OTL2" s="277"/>
      <c r="OTM2" s="277"/>
      <c r="OTN2" s="277"/>
      <c r="OTO2" s="277"/>
      <c r="OTP2" s="277"/>
      <c r="OTQ2" s="277"/>
      <c r="OTR2" s="277"/>
      <c r="OTS2" s="277"/>
      <c r="OTT2" s="277"/>
      <c r="OTU2" s="277"/>
      <c r="OTV2" s="277"/>
      <c r="OTW2" s="277"/>
      <c r="OTX2" s="277"/>
      <c r="OTY2" s="277"/>
      <c r="OTZ2" s="277"/>
      <c r="OUA2" s="277"/>
      <c r="OUB2" s="277"/>
      <c r="OUC2" s="277"/>
      <c r="OUD2" s="277"/>
      <c r="OUE2" s="277"/>
      <c r="OUF2" s="277"/>
      <c r="OUG2" s="277"/>
      <c r="OUH2" s="277"/>
      <c r="OUI2" s="277"/>
      <c r="OUJ2" s="277"/>
      <c r="OUK2" s="277"/>
      <c r="OUL2" s="277"/>
      <c r="OUM2" s="277"/>
      <c r="OUN2" s="277"/>
      <c r="OUO2" s="277"/>
      <c r="OUP2" s="277"/>
      <c r="OUQ2" s="277"/>
      <c r="OUR2" s="277"/>
      <c r="OUS2" s="277"/>
      <c r="OUT2" s="277"/>
      <c r="OUU2" s="277"/>
      <c r="OUV2" s="277"/>
      <c r="OUW2" s="277"/>
      <c r="OUX2" s="277"/>
      <c r="OUY2" s="277"/>
      <c r="OUZ2" s="277"/>
      <c r="OVA2" s="277"/>
      <c r="OVB2" s="277"/>
      <c r="OVC2" s="277"/>
      <c r="OVD2" s="277"/>
      <c r="OVE2" s="277"/>
      <c r="OVF2" s="277"/>
      <c r="OVG2" s="277"/>
      <c r="OVH2" s="277"/>
      <c r="OVI2" s="277"/>
      <c r="OVJ2" s="277"/>
      <c r="OVK2" s="277"/>
      <c r="OVL2" s="277"/>
      <c r="OVM2" s="277"/>
      <c r="OVN2" s="277"/>
      <c r="OVO2" s="277"/>
      <c r="OVP2" s="277"/>
      <c r="OVQ2" s="277"/>
      <c r="OVR2" s="277"/>
      <c r="OVS2" s="277"/>
      <c r="OVT2" s="277"/>
      <c r="OVU2" s="277"/>
      <c r="OVV2" s="277"/>
      <c r="OVW2" s="277"/>
      <c r="OVX2" s="277"/>
      <c r="OVY2" s="277"/>
      <c r="OVZ2" s="277"/>
      <c r="OWA2" s="277"/>
      <c r="OWB2" s="277"/>
      <c r="OWC2" s="277"/>
      <c r="OWD2" s="277"/>
      <c r="OWE2" s="277"/>
      <c r="OWF2" s="277"/>
      <c r="OWG2" s="277"/>
      <c r="OWH2" s="277"/>
      <c r="OWI2" s="277"/>
      <c r="OWJ2" s="277"/>
      <c r="OWK2" s="277"/>
      <c r="OWL2" s="277"/>
      <c r="OWM2" s="277"/>
      <c r="OWN2" s="277"/>
      <c r="OWO2" s="277"/>
      <c r="OWP2" s="277"/>
      <c r="OWQ2" s="277"/>
      <c r="OWR2" s="277"/>
      <c r="OWS2" s="277"/>
      <c r="OWT2" s="277"/>
      <c r="OWU2" s="277"/>
      <c r="OWV2" s="277"/>
      <c r="OWW2" s="277"/>
      <c r="OWX2" s="277"/>
      <c r="OWY2" s="277"/>
      <c r="OWZ2" s="277"/>
      <c r="OXA2" s="277"/>
      <c r="OXB2" s="277"/>
      <c r="OXC2" s="277"/>
      <c r="OXD2" s="277"/>
      <c r="OXE2" s="277"/>
      <c r="OXF2" s="277"/>
      <c r="OXG2" s="277"/>
      <c r="OXH2" s="277"/>
      <c r="OXI2" s="277"/>
      <c r="OXJ2" s="277"/>
      <c r="OXK2" s="277"/>
      <c r="OXL2" s="277"/>
      <c r="OXM2" s="277"/>
      <c r="OXN2" s="277"/>
      <c r="OXO2" s="277"/>
      <c r="OXP2" s="277"/>
      <c r="OXQ2" s="277"/>
      <c r="OXR2" s="277"/>
      <c r="OXS2" s="277"/>
      <c r="OXT2" s="277"/>
      <c r="OXU2" s="277"/>
      <c r="OXV2" s="277"/>
      <c r="OXW2" s="277"/>
      <c r="OXX2" s="277"/>
      <c r="OXY2" s="277"/>
      <c r="OXZ2" s="277"/>
      <c r="OYA2" s="277"/>
      <c r="OYB2" s="277"/>
      <c r="OYC2" s="277"/>
      <c r="OYD2" s="277"/>
      <c r="OYE2" s="277"/>
      <c r="OYF2" s="277"/>
      <c r="OYG2" s="277"/>
      <c r="OYH2" s="277"/>
      <c r="OYI2" s="277"/>
      <c r="OYJ2" s="277"/>
      <c r="OYK2" s="277"/>
      <c r="OYL2" s="277"/>
      <c r="OYM2" s="277"/>
      <c r="OYN2" s="277"/>
      <c r="OYO2" s="277"/>
      <c r="OYP2" s="277"/>
      <c r="OYQ2" s="277"/>
      <c r="OYR2" s="277"/>
      <c r="OYS2" s="277"/>
      <c r="OYT2" s="277"/>
      <c r="OYU2" s="277"/>
      <c r="OYV2" s="277"/>
      <c r="OYW2" s="277"/>
      <c r="OYX2" s="277"/>
      <c r="OYY2" s="277"/>
      <c r="OYZ2" s="277"/>
      <c r="OZA2" s="277"/>
      <c r="OZB2" s="277"/>
      <c r="OZC2" s="277"/>
      <c r="OZD2" s="277"/>
      <c r="OZE2" s="277"/>
      <c r="OZF2" s="277"/>
      <c r="OZG2" s="277"/>
      <c r="OZH2" s="277"/>
      <c r="OZI2" s="277"/>
      <c r="OZJ2" s="277"/>
      <c r="OZK2" s="277"/>
      <c r="OZL2" s="277"/>
      <c r="OZM2" s="277"/>
      <c r="OZN2" s="277"/>
      <c r="OZO2" s="277"/>
      <c r="OZP2" s="277"/>
      <c r="OZQ2" s="277"/>
      <c r="OZR2" s="277"/>
      <c r="OZS2" s="277"/>
      <c r="OZT2" s="277"/>
      <c r="OZU2" s="277"/>
      <c r="OZV2" s="277"/>
      <c r="OZW2" s="277"/>
      <c r="OZX2" s="277"/>
      <c r="OZY2" s="277"/>
      <c r="OZZ2" s="277"/>
      <c r="PAA2" s="277"/>
      <c r="PAB2" s="277"/>
      <c r="PAC2" s="277"/>
      <c r="PAD2" s="277"/>
      <c r="PAE2" s="277"/>
      <c r="PAF2" s="277"/>
      <c r="PAG2" s="277"/>
      <c r="PAH2" s="277"/>
      <c r="PAI2" s="277"/>
      <c r="PAJ2" s="277"/>
      <c r="PAK2" s="277"/>
      <c r="PAL2" s="277"/>
      <c r="PAM2" s="277"/>
      <c r="PAN2" s="277"/>
      <c r="PAO2" s="277"/>
      <c r="PAP2" s="277"/>
      <c r="PAQ2" s="277"/>
      <c r="PAR2" s="277"/>
      <c r="PAS2" s="277"/>
      <c r="PAT2" s="277"/>
      <c r="PAU2" s="277"/>
      <c r="PAV2" s="277"/>
      <c r="PAW2" s="277"/>
      <c r="PAX2" s="277"/>
      <c r="PAY2" s="277"/>
      <c r="PAZ2" s="277"/>
      <c r="PBA2" s="277"/>
      <c r="PBB2" s="277"/>
      <c r="PBC2" s="277"/>
      <c r="PBD2" s="277"/>
      <c r="PBE2" s="277"/>
      <c r="PBF2" s="277"/>
      <c r="PBG2" s="277"/>
      <c r="PBH2" s="277"/>
      <c r="PBI2" s="277"/>
      <c r="PBJ2" s="277"/>
      <c r="PBK2" s="277"/>
      <c r="PBL2" s="277"/>
      <c r="PBM2" s="277"/>
      <c r="PBN2" s="277"/>
      <c r="PBO2" s="277"/>
      <c r="PBP2" s="277"/>
      <c r="PBQ2" s="277"/>
      <c r="PBR2" s="277"/>
      <c r="PBS2" s="277"/>
      <c r="PBT2" s="277"/>
      <c r="PBU2" s="277"/>
      <c r="PBV2" s="277"/>
      <c r="PBW2" s="277"/>
      <c r="PBX2" s="277"/>
      <c r="PBY2" s="277"/>
      <c r="PBZ2" s="277"/>
      <c r="PCA2" s="277"/>
      <c r="PCB2" s="277"/>
      <c r="PCC2" s="277"/>
      <c r="PCD2" s="277"/>
      <c r="PCE2" s="277"/>
      <c r="PCF2" s="277"/>
      <c r="PCG2" s="277"/>
      <c r="PCH2" s="277"/>
      <c r="PCI2" s="277"/>
      <c r="PCJ2" s="277"/>
      <c r="PCK2" s="277"/>
      <c r="PCL2" s="277"/>
      <c r="PCM2" s="277"/>
      <c r="PCN2" s="277"/>
      <c r="PCO2" s="277"/>
      <c r="PCP2" s="277"/>
      <c r="PCQ2" s="277"/>
      <c r="PCR2" s="277"/>
      <c r="PCS2" s="277"/>
      <c r="PCT2" s="277"/>
      <c r="PCU2" s="277"/>
      <c r="PCV2" s="277"/>
      <c r="PCW2" s="277"/>
      <c r="PCX2" s="277"/>
      <c r="PCY2" s="277"/>
      <c r="PCZ2" s="277"/>
      <c r="PDA2" s="277"/>
      <c r="PDB2" s="277"/>
      <c r="PDC2" s="277"/>
      <c r="PDD2" s="277"/>
      <c r="PDE2" s="277"/>
      <c r="PDF2" s="277"/>
      <c r="PDG2" s="277"/>
      <c r="PDH2" s="277"/>
      <c r="PDI2" s="277"/>
      <c r="PDJ2" s="277"/>
      <c r="PDK2" s="277"/>
      <c r="PDL2" s="277"/>
      <c r="PDM2" s="277"/>
      <c r="PDN2" s="277"/>
      <c r="PDO2" s="277"/>
      <c r="PDP2" s="277"/>
      <c r="PDQ2" s="277"/>
      <c r="PDR2" s="277"/>
      <c r="PDS2" s="277"/>
      <c r="PDT2" s="277"/>
      <c r="PDU2" s="277"/>
      <c r="PDV2" s="277"/>
      <c r="PDW2" s="277"/>
      <c r="PDX2" s="277"/>
      <c r="PDY2" s="277"/>
      <c r="PDZ2" s="277"/>
      <c r="PEA2" s="277"/>
      <c r="PEB2" s="277"/>
      <c r="PEC2" s="277"/>
      <c r="PED2" s="277"/>
      <c r="PEE2" s="277"/>
      <c r="PEF2" s="277"/>
      <c r="PEG2" s="277"/>
      <c r="PEH2" s="277"/>
      <c r="PEI2" s="277"/>
      <c r="PEJ2" s="277"/>
      <c r="PEK2" s="277"/>
      <c r="PEL2" s="277"/>
      <c r="PEM2" s="277"/>
      <c r="PEN2" s="277"/>
      <c r="PEO2" s="277"/>
      <c r="PEP2" s="277"/>
      <c r="PEQ2" s="277"/>
      <c r="PER2" s="277"/>
      <c r="PES2" s="277"/>
      <c r="PET2" s="277"/>
      <c r="PEU2" s="277"/>
      <c r="PEV2" s="277"/>
      <c r="PEW2" s="277"/>
      <c r="PEX2" s="277"/>
      <c r="PEY2" s="277"/>
      <c r="PEZ2" s="277"/>
      <c r="PFA2" s="277"/>
      <c r="PFB2" s="277"/>
      <c r="PFC2" s="277"/>
      <c r="PFD2" s="277"/>
      <c r="PFE2" s="277"/>
      <c r="PFF2" s="277"/>
      <c r="PFG2" s="277"/>
      <c r="PFH2" s="277"/>
      <c r="PFI2" s="277"/>
      <c r="PFJ2" s="277"/>
      <c r="PFK2" s="277"/>
      <c r="PFL2" s="277"/>
      <c r="PFM2" s="277"/>
      <c r="PFN2" s="277"/>
      <c r="PFO2" s="277"/>
      <c r="PFP2" s="277"/>
      <c r="PFQ2" s="277"/>
      <c r="PFR2" s="277"/>
      <c r="PFS2" s="277"/>
      <c r="PFT2" s="277"/>
      <c r="PFU2" s="277"/>
      <c r="PFV2" s="277"/>
      <c r="PFW2" s="277"/>
      <c r="PFX2" s="277"/>
      <c r="PFY2" s="277"/>
      <c r="PFZ2" s="277"/>
      <c r="PGA2" s="277"/>
      <c r="PGB2" s="277"/>
      <c r="PGC2" s="277"/>
      <c r="PGD2" s="277"/>
      <c r="PGE2" s="277"/>
      <c r="PGF2" s="277"/>
      <c r="PGG2" s="277"/>
      <c r="PGH2" s="277"/>
      <c r="PGI2" s="277"/>
      <c r="PGJ2" s="277"/>
      <c r="PGK2" s="277"/>
      <c r="PGL2" s="277"/>
      <c r="PGM2" s="277"/>
      <c r="PGN2" s="277"/>
      <c r="PGO2" s="277"/>
      <c r="PGP2" s="277"/>
      <c r="PGQ2" s="277"/>
      <c r="PGR2" s="277"/>
      <c r="PGS2" s="277"/>
      <c r="PGT2" s="277"/>
      <c r="PGU2" s="277"/>
      <c r="PGV2" s="277"/>
      <c r="PGW2" s="277"/>
      <c r="PGX2" s="277"/>
      <c r="PGY2" s="277"/>
      <c r="PGZ2" s="277"/>
      <c r="PHA2" s="277"/>
      <c r="PHB2" s="277"/>
      <c r="PHC2" s="277"/>
      <c r="PHD2" s="277"/>
      <c r="PHE2" s="277"/>
      <c r="PHF2" s="277"/>
      <c r="PHG2" s="277"/>
      <c r="PHH2" s="277"/>
      <c r="PHI2" s="277"/>
      <c r="PHJ2" s="277"/>
      <c r="PHK2" s="277"/>
      <c r="PHL2" s="277"/>
      <c r="PHM2" s="277"/>
      <c r="PHN2" s="277"/>
      <c r="PHO2" s="277"/>
      <c r="PHP2" s="277"/>
      <c r="PHQ2" s="277"/>
      <c r="PHR2" s="277"/>
      <c r="PHS2" s="277"/>
      <c r="PHT2" s="277"/>
      <c r="PHU2" s="277"/>
      <c r="PHV2" s="277"/>
      <c r="PHW2" s="277"/>
      <c r="PHX2" s="277"/>
      <c r="PHY2" s="277"/>
      <c r="PHZ2" s="277"/>
      <c r="PIA2" s="277"/>
      <c r="PIB2" s="277"/>
      <c r="PIC2" s="277"/>
      <c r="PID2" s="277"/>
      <c r="PIE2" s="277"/>
      <c r="PIF2" s="277"/>
      <c r="PIG2" s="277"/>
      <c r="PIH2" s="277"/>
      <c r="PII2" s="277"/>
      <c r="PIJ2" s="277"/>
      <c r="PIK2" s="277"/>
      <c r="PIL2" s="277"/>
      <c r="PIM2" s="277"/>
      <c r="PIN2" s="277"/>
      <c r="PIO2" s="277"/>
      <c r="PIP2" s="277"/>
      <c r="PIQ2" s="277"/>
      <c r="PIR2" s="277"/>
      <c r="PIS2" s="277"/>
      <c r="PIT2" s="277"/>
      <c r="PIU2" s="277"/>
      <c r="PIV2" s="277"/>
      <c r="PIW2" s="277"/>
      <c r="PIX2" s="277"/>
      <c r="PIY2" s="277"/>
      <c r="PIZ2" s="277"/>
      <c r="PJA2" s="277"/>
      <c r="PJB2" s="277"/>
      <c r="PJC2" s="277"/>
      <c r="PJD2" s="277"/>
      <c r="PJE2" s="277"/>
      <c r="PJF2" s="277"/>
      <c r="PJG2" s="277"/>
      <c r="PJH2" s="277"/>
      <c r="PJI2" s="277"/>
      <c r="PJJ2" s="277"/>
      <c r="PJK2" s="277"/>
      <c r="PJL2" s="277"/>
      <c r="PJM2" s="277"/>
      <c r="PJN2" s="277"/>
      <c r="PJO2" s="277"/>
      <c r="PJP2" s="277"/>
      <c r="PJQ2" s="277"/>
      <c r="PJR2" s="277"/>
      <c r="PJS2" s="277"/>
      <c r="PJT2" s="277"/>
      <c r="PJU2" s="277"/>
      <c r="PJV2" s="277"/>
      <c r="PJW2" s="277"/>
      <c r="PJX2" s="277"/>
      <c r="PJY2" s="277"/>
      <c r="PJZ2" s="277"/>
      <c r="PKA2" s="277"/>
      <c r="PKB2" s="277"/>
      <c r="PKC2" s="277"/>
      <c r="PKD2" s="277"/>
      <c r="PKE2" s="277"/>
      <c r="PKF2" s="277"/>
      <c r="PKG2" s="277"/>
      <c r="PKH2" s="277"/>
      <c r="PKI2" s="277"/>
      <c r="PKJ2" s="277"/>
      <c r="PKK2" s="277"/>
      <c r="PKL2" s="277"/>
      <c r="PKM2" s="277"/>
      <c r="PKN2" s="277"/>
      <c r="PKO2" s="277"/>
      <c r="PKP2" s="277"/>
      <c r="PKQ2" s="277"/>
      <c r="PKR2" s="277"/>
      <c r="PKS2" s="277"/>
      <c r="PKT2" s="277"/>
      <c r="PKU2" s="277"/>
      <c r="PKV2" s="277"/>
      <c r="PKW2" s="277"/>
      <c r="PKX2" s="277"/>
      <c r="PKY2" s="277"/>
      <c r="PKZ2" s="277"/>
      <c r="PLA2" s="277"/>
      <c r="PLB2" s="277"/>
      <c r="PLC2" s="277"/>
      <c r="PLD2" s="277"/>
      <c r="PLE2" s="277"/>
      <c r="PLF2" s="277"/>
      <c r="PLG2" s="277"/>
      <c r="PLH2" s="277"/>
      <c r="PLI2" s="277"/>
      <c r="PLJ2" s="277"/>
      <c r="PLK2" s="277"/>
      <c r="PLL2" s="277"/>
      <c r="PLM2" s="277"/>
      <c r="PLN2" s="277"/>
      <c r="PLO2" s="277"/>
      <c r="PLP2" s="277"/>
      <c r="PLQ2" s="277"/>
      <c r="PLR2" s="277"/>
      <c r="PLS2" s="277"/>
      <c r="PLT2" s="277"/>
      <c r="PLU2" s="277"/>
      <c r="PLV2" s="277"/>
      <c r="PLW2" s="277"/>
      <c r="PLX2" s="277"/>
      <c r="PLY2" s="277"/>
      <c r="PLZ2" s="277"/>
      <c r="PMA2" s="277"/>
      <c r="PMB2" s="277"/>
      <c r="PMC2" s="277"/>
      <c r="PMD2" s="277"/>
      <c r="PME2" s="277"/>
      <c r="PMF2" s="277"/>
      <c r="PMG2" s="277"/>
      <c r="PMH2" s="277"/>
      <c r="PMI2" s="277"/>
      <c r="PMJ2" s="277"/>
      <c r="PMK2" s="277"/>
      <c r="PML2" s="277"/>
      <c r="PMM2" s="277"/>
      <c r="PMN2" s="277"/>
      <c r="PMO2" s="277"/>
      <c r="PMP2" s="277"/>
      <c r="PMQ2" s="277"/>
      <c r="PMR2" s="277"/>
      <c r="PMS2" s="277"/>
      <c r="PMT2" s="277"/>
      <c r="PMU2" s="277"/>
      <c r="PMV2" s="277"/>
      <c r="PMW2" s="277"/>
      <c r="PMX2" s="277"/>
      <c r="PMY2" s="277"/>
      <c r="PMZ2" s="277"/>
      <c r="PNA2" s="277"/>
      <c r="PNB2" s="277"/>
      <c r="PNC2" s="277"/>
      <c r="PND2" s="277"/>
      <c r="PNE2" s="277"/>
      <c r="PNF2" s="277"/>
      <c r="PNG2" s="277"/>
      <c r="PNH2" s="277"/>
      <c r="PNI2" s="277"/>
      <c r="PNJ2" s="277"/>
      <c r="PNK2" s="277"/>
      <c r="PNL2" s="277"/>
      <c r="PNM2" s="277"/>
      <c r="PNN2" s="277"/>
      <c r="PNO2" s="277"/>
      <c r="PNP2" s="277"/>
      <c r="PNQ2" s="277"/>
      <c r="PNR2" s="277"/>
      <c r="PNS2" s="277"/>
      <c r="PNT2" s="277"/>
      <c r="PNU2" s="277"/>
      <c r="PNV2" s="277"/>
      <c r="PNW2" s="277"/>
      <c r="PNX2" s="277"/>
      <c r="PNY2" s="277"/>
      <c r="PNZ2" s="277"/>
      <c r="POA2" s="277"/>
      <c r="POB2" s="277"/>
      <c r="POC2" s="277"/>
      <c r="POD2" s="277"/>
      <c r="POE2" s="277"/>
      <c r="POF2" s="277"/>
      <c r="POG2" s="277"/>
      <c r="POH2" s="277"/>
      <c r="POI2" s="277"/>
      <c r="POJ2" s="277"/>
      <c r="POK2" s="277"/>
      <c r="POL2" s="277"/>
      <c r="POM2" s="277"/>
      <c r="PON2" s="277"/>
      <c r="POO2" s="277"/>
      <c r="POP2" s="277"/>
      <c r="POQ2" s="277"/>
      <c r="POR2" s="277"/>
      <c r="POS2" s="277"/>
      <c r="POT2" s="277"/>
      <c r="POU2" s="277"/>
      <c r="POV2" s="277"/>
      <c r="POW2" s="277"/>
      <c r="POX2" s="277"/>
      <c r="POY2" s="277"/>
      <c r="POZ2" s="277"/>
      <c r="PPA2" s="277"/>
      <c r="PPB2" s="277"/>
      <c r="PPC2" s="277"/>
      <c r="PPD2" s="277"/>
      <c r="PPE2" s="277"/>
      <c r="PPF2" s="277"/>
      <c r="PPG2" s="277"/>
      <c r="PPH2" s="277"/>
      <c r="PPI2" s="277"/>
      <c r="PPJ2" s="277"/>
      <c r="PPK2" s="277"/>
      <c r="PPL2" s="277"/>
      <c r="PPM2" s="277"/>
      <c r="PPN2" s="277"/>
      <c r="PPO2" s="277"/>
      <c r="PPP2" s="277"/>
      <c r="PPQ2" s="277"/>
      <c r="PPR2" s="277"/>
      <c r="PPS2" s="277"/>
      <c r="PPT2" s="277"/>
      <c r="PPU2" s="277"/>
      <c r="PPV2" s="277"/>
      <c r="PPW2" s="277"/>
      <c r="PPX2" s="277"/>
      <c r="PPY2" s="277"/>
      <c r="PPZ2" s="277"/>
      <c r="PQA2" s="277"/>
      <c r="PQB2" s="277"/>
      <c r="PQC2" s="277"/>
      <c r="PQD2" s="277"/>
      <c r="PQE2" s="277"/>
      <c r="PQF2" s="277"/>
      <c r="PQG2" s="277"/>
      <c r="PQH2" s="277"/>
      <c r="PQI2" s="277"/>
      <c r="PQJ2" s="277"/>
      <c r="PQK2" s="277"/>
      <c r="PQL2" s="277"/>
      <c r="PQM2" s="277"/>
      <c r="PQN2" s="277"/>
      <c r="PQO2" s="277"/>
      <c r="PQP2" s="277"/>
      <c r="PQQ2" s="277"/>
      <c r="PQR2" s="277"/>
      <c r="PQS2" s="277"/>
      <c r="PQT2" s="277"/>
      <c r="PQU2" s="277"/>
      <c r="PQV2" s="277"/>
      <c r="PQW2" s="277"/>
      <c r="PQX2" s="277"/>
      <c r="PQY2" s="277"/>
      <c r="PQZ2" s="277"/>
      <c r="PRA2" s="277"/>
      <c r="PRB2" s="277"/>
      <c r="PRC2" s="277"/>
      <c r="PRD2" s="277"/>
      <c r="PRE2" s="277"/>
      <c r="PRF2" s="277"/>
      <c r="PRG2" s="277"/>
      <c r="PRH2" s="277"/>
      <c r="PRI2" s="277"/>
      <c r="PRJ2" s="277"/>
      <c r="PRK2" s="277"/>
      <c r="PRL2" s="277"/>
      <c r="PRM2" s="277"/>
      <c r="PRN2" s="277"/>
      <c r="PRO2" s="277"/>
      <c r="PRP2" s="277"/>
      <c r="PRQ2" s="277"/>
      <c r="PRR2" s="277"/>
      <c r="PRS2" s="277"/>
      <c r="PRT2" s="277"/>
      <c r="PRU2" s="277"/>
      <c r="PRV2" s="277"/>
      <c r="PRW2" s="277"/>
      <c r="PRX2" s="277"/>
      <c r="PRY2" s="277"/>
      <c r="PRZ2" s="277"/>
      <c r="PSA2" s="277"/>
      <c r="PSB2" s="277"/>
      <c r="PSC2" s="277"/>
      <c r="PSD2" s="277"/>
      <c r="PSE2" s="277"/>
      <c r="PSF2" s="277"/>
      <c r="PSG2" s="277"/>
      <c r="PSH2" s="277"/>
      <c r="PSI2" s="277"/>
      <c r="PSJ2" s="277"/>
      <c r="PSK2" s="277"/>
      <c r="PSL2" s="277"/>
      <c r="PSM2" s="277"/>
      <c r="PSN2" s="277"/>
      <c r="PSO2" s="277"/>
      <c r="PSP2" s="277"/>
      <c r="PSQ2" s="277"/>
      <c r="PSR2" s="277"/>
      <c r="PSS2" s="277"/>
      <c r="PST2" s="277"/>
      <c r="PSU2" s="277"/>
      <c r="PSV2" s="277"/>
      <c r="PSW2" s="277"/>
      <c r="PSX2" s="277"/>
      <c r="PSY2" s="277"/>
      <c r="PSZ2" s="277"/>
      <c r="PTA2" s="277"/>
      <c r="PTB2" s="277"/>
      <c r="PTC2" s="277"/>
      <c r="PTD2" s="277"/>
      <c r="PTE2" s="277"/>
      <c r="PTF2" s="277"/>
      <c r="PTG2" s="277"/>
      <c r="PTH2" s="277"/>
      <c r="PTI2" s="277"/>
      <c r="PTJ2" s="277"/>
      <c r="PTK2" s="277"/>
      <c r="PTL2" s="277"/>
      <c r="PTM2" s="277"/>
      <c r="PTN2" s="277"/>
      <c r="PTO2" s="277"/>
      <c r="PTP2" s="277"/>
      <c r="PTQ2" s="277"/>
      <c r="PTR2" s="277"/>
      <c r="PTS2" s="277"/>
      <c r="PTT2" s="277"/>
      <c r="PTU2" s="277"/>
      <c r="PTV2" s="277"/>
      <c r="PTW2" s="277"/>
      <c r="PTX2" s="277"/>
      <c r="PTY2" s="277"/>
      <c r="PTZ2" s="277"/>
      <c r="PUA2" s="277"/>
      <c r="PUB2" s="277"/>
      <c r="PUC2" s="277"/>
      <c r="PUD2" s="277"/>
      <c r="PUE2" s="277"/>
      <c r="PUF2" s="277"/>
      <c r="PUG2" s="277"/>
      <c r="PUH2" s="277"/>
      <c r="PUI2" s="277"/>
      <c r="PUJ2" s="277"/>
      <c r="PUK2" s="277"/>
      <c r="PUL2" s="277"/>
      <c r="PUM2" s="277"/>
      <c r="PUN2" s="277"/>
      <c r="PUO2" s="277"/>
      <c r="PUP2" s="277"/>
      <c r="PUQ2" s="277"/>
      <c r="PUR2" s="277"/>
      <c r="PUS2" s="277"/>
      <c r="PUT2" s="277"/>
      <c r="PUU2" s="277"/>
      <c r="PUV2" s="277"/>
      <c r="PUW2" s="277"/>
      <c r="PUX2" s="277"/>
      <c r="PUY2" s="277"/>
      <c r="PUZ2" s="277"/>
      <c r="PVA2" s="277"/>
      <c r="PVB2" s="277"/>
      <c r="PVC2" s="277"/>
      <c r="PVD2" s="277"/>
      <c r="PVE2" s="277"/>
      <c r="PVF2" s="277"/>
      <c r="PVG2" s="277"/>
      <c r="PVH2" s="277"/>
      <c r="PVI2" s="277"/>
      <c r="PVJ2" s="277"/>
      <c r="PVK2" s="277"/>
      <c r="PVL2" s="277"/>
      <c r="PVM2" s="277"/>
      <c r="PVN2" s="277"/>
      <c r="PVO2" s="277"/>
      <c r="PVP2" s="277"/>
      <c r="PVQ2" s="277"/>
      <c r="PVR2" s="277"/>
      <c r="PVS2" s="277"/>
      <c r="PVT2" s="277"/>
      <c r="PVU2" s="277"/>
      <c r="PVV2" s="277"/>
      <c r="PVW2" s="277"/>
      <c r="PVX2" s="277"/>
      <c r="PVY2" s="277"/>
      <c r="PVZ2" s="277"/>
      <c r="PWA2" s="277"/>
      <c r="PWB2" s="277"/>
      <c r="PWC2" s="277"/>
      <c r="PWD2" s="277"/>
      <c r="PWE2" s="277"/>
      <c r="PWF2" s="277"/>
      <c r="PWG2" s="277"/>
      <c r="PWH2" s="277"/>
      <c r="PWI2" s="277"/>
      <c r="PWJ2" s="277"/>
      <c r="PWK2" s="277"/>
      <c r="PWL2" s="277"/>
      <c r="PWM2" s="277"/>
      <c r="PWN2" s="277"/>
      <c r="PWO2" s="277"/>
      <c r="PWP2" s="277"/>
      <c r="PWQ2" s="277"/>
      <c r="PWR2" s="277"/>
      <c r="PWS2" s="277"/>
      <c r="PWT2" s="277"/>
      <c r="PWU2" s="277"/>
      <c r="PWV2" s="277"/>
      <c r="PWW2" s="277"/>
      <c r="PWX2" s="277"/>
      <c r="PWY2" s="277"/>
      <c r="PWZ2" s="277"/>
      <c r="PXA2" s="277"/>
      <c r="PXB2" s="277"/>
      <c r="PXC2" s="277"/>
      <c r="PXD2" s="277"/>
      <c r="PXE2" s="277"/>
      <c r="PXF2" s="277"/>
      <c r="PXG2" s="277"/>
      <c r="PXH2" s="277"/>
      <c r="PXI2" s="277"/>
      <c r="PXJ2" s="277"/>
      <c r="PXK2" s="277"/>
      <c r="PXL2" s="277"/>
      <c r="PXM2" s="277"/>
      <c r="PXN2" s="277"/>
      <c r="PXO2" s="277"/>
      <c r="PXP2" s="277"/>
      <c r="PXQ2" s="277"/>
      <c r="PXR2" s="277"/>
      <c r="PXS2" s="277"/>
      <c r="PXT2" s="277"/>
      <c r="PXU2" s="277"/>
      <c r="PXV2" s="277"/>
      <c r="PXW2" s="277"/>
      <c r="PXX2" s="277"/>
      <c r="PXY2" s="277"/>
      <c r="PXZ2" s="277"/>
      <c r="PYA2" s="277"/>
      <c r="PYB2" s="277"/>
      <c r="PYC2" s="277"/>
      <c r="PYD2" s="277"/>
      <c r="PYE2" s="277"/>
      <c r="PYF2" s="277"/>
      <c r="PYG2" s="277"/>
      <c r="PYH2" s="277"/>
      <c r="PYI2" s="277"/>
      <c r="PYJ2" s="277"/>
      <c r="PYK2" s="277"/>
      <c r="PYL2" s="277"/>
      <c r="PYM2" s="277"/>
      <c r="PYN2" s="277"/>
      <c r="PYO2" s="277"/>
      <c r="PYP2" s="277"/>
      <c r="PYQ2" s="277"/>
      <c r="PYR2" s="277"/>
      <c r="PYS2" s="277"/>
      <c r="PYT2" s="277"/>
      <c r="PYU2" s="277"/>
      <c r="PYV2" s="277"/>
      <c r="PYW2" s="277"/>
      <c r="PYX2" s="277"/>
      <c r="PYY2" s="277"/>
      <c r="PYZ2" s="277"/>
      <c r="PZA2" s="277"/>
      <c r="PZB2" s="277"/>
      <c r="PZC2" s="277"/>
      <c r="PZD2" s="277"/>
      <c r="PZE2" s="277"/>
      <c r="PZF2" s="277"/>
      <c r="PZG2" s="277"/>
      <c r="PZH2" s="277"/>
      <c r="PZI2" s="277"/>
      <c r="PZJ2" s="277"/>
      <c r="PZK2" s="277"/>
      <c r="PZL2" s="277"/>
      <c r="PZM2" s="277"/>
      <c r="PZN2" s="277"/>
      <c r="PZO2" s="277"/>
      <c r="PZP2" s="277"/>
      <c r="PZQ2" s="277"/>
      <c r="PZR2" s="277"/>
      <c r="PZS2" s="277"/>
      <c r="PZT2" s="277"/>
      <c r="PZU2" s="277"/>
      <c r="PZV2" s="277"/>
      <c r="PZW2" s="277"/>
      <c r="PZX2" s="277"/>
      <c r="PZY2" s="277"/>
      <c r="PZZ2" s="277"/>
      <c r="QAA2" s="277"/>
      <c r="QAB2" s="277"/>
      <c r="QAC2" s="277"/>
      <c r="QAD2" s="277"/>
      <c r="QAE2" s="277"/>
      <c r="QAF2" s="277"/>
      <c r="QAG2" s="277"/>
      <c r="QAH2" s="277"/>
      <c r="QAI2" s="277"/>
      <c r="QAJ2" s="277"/>
      <c r="QAK2" s="277"/>
      <c r="QAL2" s="277"/>
      <c r="QAM2" s="277"/>
      <c r="QAN2" s="277"/>
      <c r="QAO2" s="277"/>
      <c r="QAP2" s="277"/>
      <c r="QAQ2" s="277"/>
      <c r="QAR2" s="277"/>
      <c r="QAS2" s="277"/>
      <c r="QAT2" s="277"/>
      <c r="QAU2" s="277"/>
      <c r="QAV2" s="277"/>
      <c r="QAW2" s="277"/>
      <c r="QAX2" s="277"/>
      <c r="QAY2" s="277"/>
      <c r="QAZ2" s="277"/>
      <c r="QBA2" s="277"/>
      <c r="QBB2" s="277"/>
      <c r="QBC2" s="277"/>
      <c r="QBD2" s="277"/>
      <c r="QBE2" s="277"/>
      <c r="QBF2" s="277"/>
      <c r="QBG2" s="277"/>
      <c r="QBH2" s="277"/>
      <c r="QBI2" s="277"/>
      <c r="QBJ2" s="277"/>
      <c r="QBK2" s="277"/>
      <c r="QBL2" s="277"/>
      <c r="QBM2" s="277"/>
      <c r="QBN2" s="277"/>
      <c r="QBO2" s="277"/>
      <c r="QBP2" s="277"/>
      <c r="QBQ2" s="277"/>
      <c r="QBR2" s="277"/>
      <c r="QBS2" s="277"/>
      <c r="QBT2" s="277"/>
      <c r="QBU2" s="277"/>
      <c r="QBV2" s="277"/>
      <c r="QBW2" s="277"/>
      <c r="QBX2" s="277"/>
      <c r="QBY2" s="277"/>
      <c r="QBZ2" s="277"/>
      <c r="QCA2" s="277"/>
      <c r="QCB2" s="277"/>
      <c r="QCC2" s="277"/>
      <c r="QCD2" s="277"/>
      <c r="QCE2" s="277"/>
      <c r="QCF2" s="277"/>
      <c r="QCG2" s="277"/>
      <c r="QCH2" s="277"/>
      <c r="QCI2" s="277"/>
      <c r="QCJ2" s="277"/>
      <c r="QCK2" s="277"/>
      <c r="QCL2" s="277"/>
      <c r="QCM2" s="277"/>
      <c r="QCN2" s="277"/>
      <c r="QCO2" s="277"/>
      <c r="QCP2" s="277"/>
      <c r="QCQ2" s="277"/>
      <c r="QCR2" s="277"/>
      <c r="QCS2" s="277"/>
      <c r="QCT2" s="277"/>
      <c r="QCU2" s="277"/>
      <c r="QCV2" s="277"/>
      <c r="QCW2" s="277"/>
      <c r="QCX2" s="277"/>
      <c r="QCY2" s="277"/>
      <c r="QCZ2" s="277"/>
      <c r="QDA2" s="277"/>
      <c r="QDB2" s="277"/>
      <c r="QDC2" s="277"/>
      <c r="QDD2" s="277"/>
      <c r="QDE2" s="277"/>
      <c r="QDF2" s="277"/>
      <c r="QDG2" s="277"/>
      <c r="QDH2" s="277"/>
      <c r="QDI2" s="277"/>
      <c r="QDJ2" s="277"/>
      <c r="QDK2" s="277"/>
      <c r="QDL2" s="277"/>
      <c r="QDM2" s="277"/>
      <c r="QDN2" s="277"/>
      <c r="QDO2" s="277"/>
      <c r="QDP2" s="277"/>
      <c r="QDQ2" s="277"/>
      <c r="QDR2" s="277"/>
      <c r="QDS2" s="277"/>
      <c r="QDT2" s="277"/>
      <c r="QDU2" s="277"/>
      <c r="QDV2" s="277"/>
      <c r="QDW2" s="277"/>
      <c r="QDX2" s="277"/>
      <c r="QDY2" s="277"/>
      <c r="QDZ2" s="277"/>
      <c r="QEA2" s="277"/>
      <c r="QEB2" s="277"/>
      <c r="QEC2" s="277"/>
      <c r="QED2" s="277"/>
      <c r="QEE2" s="277"/>
      <c r="QEF2" s="277"/>
      <c r="QEG2" s="277"/>
      <c r="QEH2" s="277"/>
      <c r="QEI2" s="277"/>
      <c r="QEJ2" s="277"/>
      <c r="QEK2" s="277"/>
      <c r="QEL2" s="277"/>
      <c r="QEM2" s="277"/>
      <c r="QEN2" s="277"/>
      <c r="QEO2" s="277"/>
      <c r="QEP2" s="277"/>
      <c r="QEQ2" s="277"/>
      <c r="QER2" s="277"/>
      <c r="QES2" s="277"/>
      <c r="QET2" s="277"/>
      <c r="QEU2" s="277"/>
      <c r="QEV2" s="277"/>
      <c r="QEW2" s="277"/>
      <c r="QEX2" s="277"/>
      <c r="QEY2" s="277"/>
      <c r="QEZ2" s="277"/>
      <c r="QFA2" s="277"/>
      <c r="QFB2" s="277"/>
      <c r="QFC2" s="277"/>
      <c r="QFD2" s="277"/>
      <c r="QFE2" s="277"/>
      <c r="QFF2" s="277"/>
      <c r="QFG2" s="277"/>
      <c r="QFH2" s="277"/>
      <c r="QFI2" s="277"/>
      <c r="QFJ2" s="277"/>
      <c r="QFK2" s="277"/>
      <c r="QFL2" s="277"/>
      <c r="QFM2" s="277"/>
      <c r="QFN2" s="277"/>
      <c r="QFO2" s="277"/>
      <c r="QFP2" s="277"/>
      <c r="QFQ2" s="277"/>
      <c r="QFR2" s="277"/>
      <c r="QFS2" s="277"/>
      <c r="QFT2" s="277"/>
      <c r="QFU2" s="277"/>
      <c r="QFV2" s="277"/>
      <c r="QFW2" s="277"/>
      <c r="QFX2" s="277"/>
      <c r="QFY2" s="277"/>
      <c r="QFZ2" s="277"/>
      <c r="QGA2" s="277"/>
      <c r="QGB2" s="277"/>
      <c r="QGC2" s="277"/>
      <c r="QGD2" s="277"/>
      <c r="QGE2" s="277"/>
      <c r="QGF2" s="277"/>
      <c r="QGG2" s="277"/>
      <c r="QGH2" s="277"/>
      <c r="QGI2" s="277"/>
      <c r="QGJ2" s="277"/>
      <c r="QGK2" s="277"/>
      <c r="QGL2" s="277"/>
      <c r="QGM2" s="277"/>
      <c r="QGN2" s="277"/>
      <c r="QGO2" s="277"/>
      <c r="QGP2" s="277"/>
      <c r="QGQ2" s="277"/>
      <c r="QGR2" s="277"/>
      <c r="QGS2" s="277"/>
      <c r="QGT2" s="277"/>
      <c r="QGU2" s="277"/>
      <c r="QGV2" s="277"/>
      <c r="QGW2" s="277"/>
      <c r="QGX2" s="277"/>
      <c r="QGY2" s="277"/>
      <c r="QGZ2" s="277"/>
      <c r="QHA2" s="277"/>
      <c r="QHB2" s="277"/>
      <c r="QHC2" s="277"/>
      <c r="QHD2" s="277"/>
      <c r="QHE2" s="277"/>
      <c r="QHF2" s="277"/>
      <c r="QHG2" s="277"/>
      <c r="QHH2" s="277"/>
      <c r="QHI2" s="277"/>
      <c r="QHJ2" s="277"/>
      <c r="QHK2" s="277"/>
      <c r="QHL2" s="277"/>
      <c r="QHM2" s="277"/>
      <c r="QHN2" s="277"/>
      <c r="QHO2" s="277"/>
      <c r="QHP2" s="277"/>
      <c r="QHQ2" s="277"/>
      <c r="QHR2" s="277"/>
      <c r="QHS2" s="277"/>
      <c r="QHT2" s="277"/>
      <c r="QHU2" s="277"/>
      <c r="QHV2" s="277"/>
      <c r="QHW2" s="277"/>
      <c r="QHX2" s="277"/>
      <c r="QHY2" s="277"/>
      <c r="QHZ2" s="277"/>
      <c r="QIA2" s="277"/>
      <c r="QIB2" s="277"/>
      <c r="QIC2" s="277"/>
      <c r="QID2" s="277"/>
      <c r="QIE2" s="277"/>
      <c r="QIF2" s="277"/>
      <c r="QIG2" s="277"/>
      <c r="QIH2" s="277"/>
      <c r="QII2" s="277"/>
      <c r="QIJ2" s="277"/>
      <c r="QIK2" s="277"/>
      <c r="QIL2" s="277"/>
      <c r="QIM2" s="277"/>
      <c r="QIN2" s="277"/>
      <c r="QIO2" s="277"/>
      <c r="QIP2" s="277"/>
      <c r="QIQ2" s="277"/>
      <c r="QIR2" s="277"/>
      <c r="QIS2" s="277"/>
      <c r="QIT2" s="277"/>
      <c r="QIU2" s="277"/>
      <c r="QIV2" s="277"/>
      <c r="QIW2" s="277"/>
      <c r="QIX2" s="277"/>
      <c r="QIY2" s="277"/>
      <c r="QIZ2" s="277"/>
      <c r="QJA2" s="277"/>
      <c r="QJB2" s="277"/>
      <c r="QJC2" s="277"/>
      <c r="QJD2" s="277"/>
      <c r="QJE2" s="277"/>
      <c r="QJF2" s="277"/>
      <c r="QJG2" s="277"/>
      <c r="QJH2" s="277"/>
      <c r="QJI2" s="277"/>
      <c r="QJJ2" s="277"/>
      <c r="QJK2" s="277"/>
      <c r="QJL2" s="277"/>
      <c r="QJM2" s="277"/>
      <c r="QJN2" s="277"/>
      <c r="QJO2" s="277"/>
      <c r="QJP2" s="277"/>
      <c r="QJQ2" s="277"/>
      <c r="QJR2" s="277"/>
      <c r="QJS2" s="277"/>
      <c r="QJT2" s="277"/>
      <c r="QJU2" s="277"/>
      <c r="QJV2" s="277"/>
      <c r="QJW2" s="277"/>
      <c r="QJX2" s="277"/>
      <c r="QJY2" s="277"/>
      <c r="QJZ2" s="277"/>
      <c r="QKA2" s="277"/>
      <c r="QKB2" s="277"/>
      <c r="QKC2" s="277"/>
      <c r="QKD2" s="277"/>
      <c r="QKE2" s="277"/>
      <c r="QKF2" s="277"/>
      <c r="QKG2" s="277"/>
      <c r="QKH2" s="277"/>
      <c r="QKI2" s="277"/>
      <c r="QKJ2" s="277"/>
      <c r="QKK2" s="277"/>
      <c r="QKL2" s="277"/>
      <c r="QKM2" s="277"/>
      <c r="QKN2" s="277"/>
      <c r="QKO2" s="277"/>
      <c r="QKP2" s="277"/>
      <c r="QKQ2" s="277"/>
      <c r="QKR2" s="277"/>
      <c r="QKS2" s="277"/>
      <c r="QKT2" s="277"/>
      <c r="QKU2" s="277"/>
      <c r="QKV2" s="277"/>
      <c r="QKW2" s="277"/>
      <c r="QKX2" s="277"/>
      <c r="QKY2" s="277"/>
      <c r="QKZ2" s="277"/>
      <c r="QLA2" s="277"/>
      <c r="QLB2" s="277"/>
      <c r="QLC2" s="277"/>
      <c r="QLD2" s="277"/>
      <c r="QLE2" s="277"/>
      <c r="QLF2" s="277"/>
      <c r="QLG2" s="277"/>
      <c r="QLH2" s="277"/>
      <c r="QLI2" s="277"/>
      <c r="QLJ2" s="277"/>
      <c r="QLK2" s="277"/>
      <c r="QLL2" s="277"/>
      <c r="QLM2" s="277"/>
      <c r="QLN2" s="277"/>
      <c r="QLO2" s="277"/>
      <c r="QLP2" s="277"/>
      <c r="QLQ2" s="277"/>
      <c r="QLR2" s="277"/>
      <c r="QLS2" s="277"/>
      <c r="QLT2" s="277"/>
      <c r="QLU2" s="277"/>
      <c r="QLV2" s="277"/>
      <c r="QLW2" s="277"/>
      <c r="QLX2" s="277"/>
      <c r="QLY2" s="277"/>
      <c r="QLZ2" s="277"/>
      <c r="QMA2" s="277"/>
      <c r="QMB2" s="277"/>
      <c r="QMC2" s="277"/>
      <c r="QMD2" s="277"/>
      <c r="QME2" s="277"/>
      <c r="QMF2" s="277"/>
      <c r="QMG2" s="277"/>
      <c r="QMH2" s="277"/>
      <c r="QMI2" s="277"/>
      <c r="QMJ2" s="277"/>
      <c r="QMK2" s="277"/>
      <c r="QML2" s="277"/>
      <c r="QMM2" s="277"/>
      <c r="QMN2" s="277"/>
      <c r="QMO2" s="277"/>
      <c r="QMP2" s="277"/>
      <c r="QMQ2" s="277"/>
      <c r="QMR2" s="277"/>
      <c r="QMS2" s="277"/>
      <c r="QMT2" s="277"/>
      <c r="QMU2" s="277"/>
      <c r="QMV2" s="277"/>
      <c r="QMW2" s="277"/>
      <c r="QMX2" s="277"/>
      <c r="QMY2" s="277"/>
      <c r="QMZ2" s="277"/>
      <c r="QNA2" s="277"/>
      <c r="QNB2" s="277"/>
      <c r="QNC2" s="277"/>
      <c r="QND2" s="277"/>
      <c r="QNE2" s="277"/>
      <c r="QNF2" s="277"/>
      <c r="QNG2" s="277"/>
      <c r="QNH2" s="277"/>
      <c r="QNI2" s="277"/>
      <c r="QNJ2" s="277"/>
      <c r="QNK2" s="277"/>
      <c r="QNL2" s="277"/>
      <c r="QNM2" s="277"/>
      <c r="QNN2" s="277"/>
      <c r="QNO2" s="277"/>
      <c r="QNP2" s="277"/>
      <c r="QNQ2" s="277"/>
      <c r="QNR2" s="277"/>
      <c r="QNS2" s="277"/>
      <c r="QNT2" s="277"/>
      <c r="QNU2" s="277"/>
      <c r="QNV2" s="277"/>
      <c r="QNW2" s="277"/>
      <c r="QNX2" s="277"/>
      <c r="QNY2" s="277"/>
      <c r="QNZ2" s="277"/>
      <c r="QOA2" s="277"/>
      <c r="QOB2" s="277"/>
      <c r="QOC2" s="277"/>
      <c r="QOD2" s="277"/>
      <c r="QOE2" s="277"/>
      <c r="QOF2" s="277"/>
      <c r="QOG2" s="277"/>
      <c r="QOH2" s="277"/>
      <c r="QOI2" s="277"/>
      <c r="QOJ2" s="277"/>
      <c r="QOK2" s="277"/>
      <c r="QOL2" s="277"/>
      <c r="QOM2" s="277"/>
      <c r="QON2" s="277"/>
      <c r="QOO2" s="277"/>
      <c r="QOP2" s="277"/>
      <c r="QOQ2" s="277"/>
      <c r="QOR2" s="277"/>
      <c r="QOS2" s="277"/>
      <c r="QOT2" s="277"/>
      <c r="QOU2" s="277"/>
      <c r="QOV2" s="277"/>
      <c r="QOW2" s="277"/>
      <c r="QOX2" s="277"/>
      <c r="QOY2" s="277"/>
      <c r="QOZ2" s="277"/>
      <c r="QPA2" s="277"/>
      <c r="QPB2" s="277"/>
      <c r="QPC2" s="277"/>
      <c r="QPD2" s="277"/>
      <c r="QPE2" s="277"/>
      <c r="QPF2" s="277"/>
      <c r="QPG2" s="277"/>
      <c r="QPH2" s="277"/>
      <c r="QPI2" s="277"/>
      <c r="QPJ2" s="277"/>
      <c r="QPK2" s="277"/>
      <c r="QPL2" s="277"/>
      <c r="QPM2" s="277"/>
      <c r="QPN2" s="277"/>
      <c r="QPO2" s="277"/>
      <c r="QPP2" s="277"/>
      <c r="QPQ2" s="277"/>
      <c r="QPR2" s="277"/>
      <c r="QPS2" s="277"/>
      <c r="QPT2" s="277"/>
      <c r="QPU2" s="277"/>
      <c r="QPV2" s="277"/>
      <c r="QPW2" s="277"/>
      <c r="QPX2" s="277"/>
      <c r="QPY2" s="277"/>
      <c r="QPZ2" s="277"/>
      <c r="QQA2" s="277"/>
      <c r="QQB2" s="277"/>
      <c r="QQC2" s="277"/>
      <c r="QQD2" s="277"/>
      <c r="QQE2" s="277"/>
      <c r="QQF2" s="277"/>
      <c r="QQG2" s="277"/>
      <c r="QQH2" s="277"/>
      <c r="QQI2" s="277"/>
      <c r="QQJ2" s="277"/>
      <c r="QQK2" s="277"/>
      <c r="QQL2" s="277"/>
      <c r="QQM2" s="277"/>
      <c r="QQN2" s="277"/>
      <c r="QQO2" s="277"/>
      <c r="QQP2" s="277"/>
      <c r="QQQ2" s="277"/>
      <c r="QQR2" s="277"/>
      <c r="QQS2" s="277"/>
      <c r="QQT2" s="277"/>
      <c r="QQU2" s="277"/>
      <c r="QQV2" s="277"/>
      <c r="QQW2" s="277"/>
      <c r="QQX2" s="277"/>
      <c r="QQY2" s="277"/>
      <c r="QQZ2" s="277"/>
      <c r="QRA2" s="277"/>
      <c r="QRB2" s="277"/>
      <c r="QRC2" s="277"/>
      <c r="QRD2" s="277"/>
      <c r="QRE2" s="277"/>
      <c r="QRF2" s="277"/>
      <c r="QRG2" s="277"/>
      <c r="QRH2" s="277"/>
      <c r="QRI2" s="277"/>
      <c r="QRJ2" s="277"/>
      <c r="QRK2" s="277"/>
      <c r="QRL2" s="277"/>
      <c r="QRM2" s="277"/>
      <c r="QRN2" s="277"/>
      <c r="QRO2" s="277"/>
      <c r="QRP2" s="277"/>
      <c r="QRQ2" s="277"/>
      <c r="QRR2" s="277"/>
      <c r="QRS2" s="277"/>
      <c r="QRT2" s="277"/>
      <c r="QRU2" s="277"/>
      <c r="QRV2" s="277"/>
      <c r="QRW2" s="277"/>
      <c r="QRX2" s="277"/>
      <c r="QRY2" s="277"/>
      <c r="QRZ2" s="277"/>
      <c r="QSA2" s="277"/>
      <c r="QSB2" s="277"/>
      <c r="QSC2" s="277"/>
      <c r="QSD2" s="277"/>
      <c r="QSE2" s="277"/>
      <c r="QSF2" s="277"/>
      <c r="QSG2" s="277"/>
      <c r="QSH2" s="277"/>
      <c r="QSI2" s="277"/>
      <c r="QSJ2" s="277"/>
      <c r="QSK2" s="277"/>
      <c r="QSL2" s="277"/>
      <c r="QSM2" s="277"/>
      <c r="QSN2" s="277"/>
      <c r="QSO2" s="277"/>
      <c r="QSP2" s="277"/>
      <c r="QSQ2" s="277"/>
      <c r="QSR2" s="277"/>
      <c r="QSS2" s="277"/>
      <c r="QST2" s="277"/>
      <c r="QSU2" s="277"/>
      <c r="QSV2" s="277"/>
      <c r="QSW2" s="277"/>
      <c r="QSX2" s="277"/>
      <c r="QSY2" s="277"/>
      <c r="QSZ2" s="277"/>
      <c r="QTA2" s="277"/>
      <c r="QTB2" s="277"/>
      <c r="QTC2" s="277"/>
      <c r="QTD2" s="277"/>
      <c r="QTE2" s="277"/>
      <c r="QTF2" s="277"/>
      <c r="QTG2" s="277"/>
      <c r="QTH2" s="277"/>
      <c r="QTI2" s="277"/>
      <c r="QTJ2" s="277"/>
      <c r="QTK2" s="277"/>
      <c r="QTL2" s="277"/>
      <c r="QTM2" s="277"/>
      <c r="QTN2" s="277"/>
      <c r="QTO2" s="277"/>
      <c r="QTP2" s="277"/>
      <c r="QTQ2" s="277"/>
      <c r="QTR2" s="277"/>
      <c r="QTS2" s="277"/>
      <c r="QTT2" s="277"/>
      <c r="QTU2" s="277"/>
      <c r="QTV2" s="277"/>
      <c r="QTW2" s="277"/>
      <c r="QTX2" s="277"/>
      <c r="QTY2" s="277"/>
      <c r="QTZ2" s="277"/>
      <c r="QUA2" s="277"/>
      <c r="QUB2" s="277"/>
      <c r="QUC2" s="277"/>
      <c r="QUD2" s="277"/>
      <c r="QUE2" s="277"/>
      <c r="QUF2" s="277"/>
      <c r="QUG2" s="277"/>
      <c r="QUH2" s="277"/>
      <c r="QUI2" s="277"/>
      <c r="QUJ2" s="277"/>
      <c r="QUK2" s="277"/>
      <c r="QUL2" s="277"/>
      <c r="QUM2" s="277"/>
      <c r="QUN2" s="277"/>
      <c r="QUO2" s="277"/>
      <c r="QUP2" s="277"/>
      <c r="QUQ2" s="277"/>
      <c r="QUR2" s="277"/>
      <c r="QUS2" s="277"/>
      <c r="QUT2" s="277"/>
      <c r="QUU2" s="277"/>
      <c r="QUV2" s="277"/>
      <c r="QUW2" s="277"/>
      <c r="QUX2" s="277"/>
      <c r="QUY2" s="277"/>
      <c r="QUZ2" s="277"/>
      <c r="QVA2" s="277"/>
      <c r="QVB2" s="277"/>
      <c r="QVC2" s="277"/>
      <c r="QVD2" s="277"/>
      <c r="QVE2" s="277"/>
      <c r="QVF2" s="277"/>
      <c r="QVG2" s="277"/>
      <c r="QVH2" s="277"/>
      <c r="QVI2" s="277"/>
      <c r="QVJ2" s="277"/>
      <c r="QVK2" s="277"/>
      <c r="QVL2" s="277"/>
      <c r="QVM2" s="277"/>
      <c r="QVN2" s="277"/>
      <c r="QVO2" s="277"/>
      <c r="QVP2" s="277"/>
      <c r="QVQ2" s="277"/>
      <c r="QVR2" s="277"/>
      <c r="QVS2" s="277"/>
      <c r="QVT2" s="277"/>
      <c r="QVU2" s="277"/>
      <c r="QVV2" s="277"/>
      <c r="QVW2" s="277"/>
      <c r="QVX2" s="277"/>
      <c r="QVY2" s="277"/>
      <c r="QVZ2" s="277"/>
      <c r="QWA2" s="277"/>
      <c r="QWB2" s="277"/>
      <c r="QWC2" s="277"/>
      <c r="QWD2" s="277"/>
      <c r="QWE2" s="277"/>
      <c r="QWF2" s="277"/>
      <c r="QWG2" s="277"/>
      <c r="QWH2" s="277"/>
      <c r="QWI2" s="277"/>
      <c r="QWJ2" s="277"/>
      <c r="QWK2" s="277"/>
      <c r="QWL2" s="277"/>
      <c r="QWM2" s="277"/>
      <c r="QWN2" s="277"/>
      <c r="QWO2" s="277"/>
      <c r="QWP2" s="277"/>
      <c r="QWQ2" s="277"/>
      <c r="QWR2" s="277"/>
      <c r="QWS2" s="277"/>
      <c r="QWT2" s="277"/>
      <c r="QWU2" s="277"/>
      <c r="QWV2" s="277"/>
      <c r="QWW2" s="277"/>
      <c r="QWX2" s="277"/>
      <c r="QWY2" s="277"/>
      <c r="QWZ2" s="277"/>
      <c r="QXA2" s="277"/>
      <c r="QXB2" s="277"/>
      <c r="QXC2" s="277"/>
      <c r="QXD2" s="277"/>
      <c r="QXE2" s="277"/>
      <c r="QXF2" s="277"/>
      <c r="QXG2" s="277"/>
      <c r="QXH2" s="277"/>
      <c r="QXI2" s="277"/>
      <c r="QXJ2" s="277"/>
      <c r="QXK2" s="277"/>
      <c r="QXL2" s="277"/>
      <c r="QXM2" s="277"/>
      <c r="QXN2" s="277"/>
      <c r="QXO2" s="277"/>
      <c r="QXP2" s="277"/>
      <c r="QXQ2" s="277"/>
      <c r="QXR2" s="277"/>
      <c r="QXS2" s="277"/>
      <c r="QXT2" s="277"/>
      <c r="QXU2" s="277"/>
      <c r="QXV2" s="277"/>
      <c r="QXW2" s="277"/>
      <c r="QXX2" s="277"/>
      <c r="QXY2" s="277"/>
      <c r="QXZ2" s="277"/>
      <c r="QYA2" s="277"/>
      <c r="QYB2" s="277"/>
      <c r="QYC2" s="277"/>
      <c r="QYD2" s="277"/>
      <c r="QYE2" s="277"/>
      <c r="QYF2" s="277"/>
      <c r="QYG2" s="277"/>
      <c r="QYH2" s="277"/>
      <c r="QYI2" s="277"/>
      <c r="QYJ2" s="277"/>
      <c r="QYK2" s="277"/>
      <c r="QYL2" s="277"/>
      <c r="QYM2" s="277"/>
      <c r="QYN2" s="277"/>
      <c r="QYO2" s="277"/>
      <c r="QYP2" s="277"/>
      <c r="QYQ2" s="277"/>
      <c r="QYR2" s="277"/>
      <c r="QYS2" s="277"/>
      <c r="QYT2" s="277"/>
      <c r="QYU2" s="277"/>
      <c r="QYV2" s="277"/>
      <c r="QYW2" s="277"/>
      <c r="QYX2" s="277"/>
      <c r="QYY2" s="277"/>
      <c r="QYZ2" s="277"/>
      <c r="QZA2" s="277"/>
      <c r="QZB2" s="277"/>
      <c r="QZC2" s="277"/>
      <c r="QZD2" s="277"/>
      <c r="QZE2" s="277"/>
      <c r="QZF2" s="277"/>
      <c r="QZG2" s="277"/>
      <c r="QZH2" s="277"/>
      <c r="QZI2" s="277"/>
      <c r="QZJ2" s="277"/>
      <c r="QZK2" s="277"/>
      <c r="QZL2" s="277"/>
      <c r="QZM2" s="277"/>
      <c r="QZN2" s="277"/>
      <c r="QZO2" s="277"/>
      <c r="QZP2" s="277"/>
      <c r="QZQ2" s="277"/>
      <c r="QZR2" s="277"/>
      <c r="QZS2" s="277"/>
      <c r="QZT2" s="277"/>
      <c r="QZU2" s="277"/>
      <c r="QZV2" s="277"/>
      <c r="QZW2" s="277"/>
      <c r="QZX2" s="277"/>
      <c r="QZY2" s="277"/>
      <c r="QZZ2" s="277"/>
      <c r="RAA2" s="277"/>
      <c r="RAB2" s="277"/>
      <c r="RAC2" s="277"/>
      <c r="RAD2" s="277"/>
      <c r="RAE2" s="277"/>
      <c r="RAF2" s="277"/>
      <c r="RAG2" s="277"/>
      <c r="RAH2" s="277"/>
      <c r="RAI2" s="277"/>
      <c r="RAJ2" s="277"/>
      <c r="RAK2" s="277"/>
      <c r="RAL2" s="277"/>
      <c r="RAM2" s="277"/>
      <c r="RAN2" s="277"/>
      <c r="RAO2" s="277"/>
      <c r="RAP2" s="277"/>
      <c r="RAQ2" s="277"/>
      <c r="RAR2" s="277"/>
      <c r="RAS2" s="277"/>
      <c r="RAT2" s="277"/>
      <c r="RAU2" s="277"/>
      <c r="RAV2" s="277"/>
      <c r="RAW2" s="277"/>
      <c r="RAX2" s="277"/>
      <c r="RAY2" s="277"/>
      <c r="RAZ2" s="277"/>
      <c r="RBA2" s="277"/>
      <c r="RBB2" s="277"/>
      <c r="RBC2" s="277"/>
      <c r="RBD2" s="277"/>
      <c r="RBE2" s="277"/>
      <c r="RBF2" s="277"/>
      <c r="RBG2" s="277"/>
      <c r="RBH2" s="277"/>
      <c r="RBI2" s="277"/>
      <c r="RBJ2" s="277"/>
      <c r="RBK2" s="277"/>
      <c r="RBL2" s="277"/>
      <c r="RBM2" s="277"/>
      <c r="RBN2" s="277"/>
      <c r="RBO2" s="277"/>
      <c r="RBP2" s="277"/>
      <c r="RBQ2" s="277"/>
      <c r="RBR2" s="277"/>
      <c r="RBS2" s="277"/>
      <c r="RBT2" s="277"/>
      <c r="RBU2" s="277"/>
      <c r="RBV2" s="277"/>
      <c r="RBW2" s="277"/>
      <c r="RBX2" s="277"/>
      <c r="RBY2" s="277"/>
      <c r="RBZ2" s="277"/>
      <c r="RCA2" s="277"/>
      <c r="RCB2" s="277"/>
      <c r="RCC2" s="277"/>
      <c r="RCD2" s="277"/>
      <c r="RCE2" s="277"/>
      <c r="RCF2" s="277"/>
      <c r="RCG2" s="277"/>
      <c r="RCH2" s="277"/>
      <c r="RCI2" s="277"/>
      <c r="RCJ2" s="277"/>
      <c r="RCK2" s="277"/>
      <c r="RCL2" s="277"/>
      <c r="RCM2" s="277"/>
      <c r="RCN2" s="277"/>
      <c r="RCO2" s="277"/>
      <c r="RCP2" s="277"/>
      <c r="RCQ2" s="277"/>
      <c r="RCR2" s="277"/>
      <c r="RCS2" s="277"/>
      <c r="RCT2" s="277"/>
      <c r="RCU2" s="277"/>
      <c r="RCV2" s="277"/>
      <c r="RCW2" s="277"/>
      <c r="RCX2" s="277"/>
      <c r="RCY2" s="277"/>
      <c r="RCZ2" s="277"/>
      <c r="RDA2" s="277"/>
      <c r="RDB2" s="277"/>
      <c r="RDC2" s="277"/>
      <c r="RDD2" s="277"/>
      <c r="RDE2" s="277"/>
      <c r="RDF2" s="277"/>
      <c r="RDG2" s="277"/>
      <c r="RDH2" s="277"/>
      <c r="RDI2" s="277"/>
      <c r="RDJ2" s="277"/>
      <c r="RDK2" s="277"/>
      <c r="RDL2" s="277"/>
      <c r="RDM2" s="277"/>
      <c r="RDN2" s="277"/>
      <c r="RDO2" s="277"/>
      <c r="RDP2" s="277"/>
      <c r="RDQ2" s="277"/>
      <c r="RDR2" s="277"/>
      <c r="RDS2" s="277"/>
      <c r="RDT2" s="277"/>
      <c r="RDU2" s="277"/>
      <c r="RDV2" s="277"/>
      <c r="RDW2" s="277"/>
      <c r="RDX2" s="277"/>
      <c r="RDY2" s="277"/>
      <c r="RDZ2" s="277"/>
      <c r="REA2" s="277"/>
      <c r="REB2" s="277"/>
      <c r="REC2" s="277"/>
      <c r="RED2" s="277"/>
      <c r="REE2" s="277"/>
      <c r="REF2" s="277"/>
      <c r="REG2" s="277"/>
      <c r="REH2" s="277"/>
      <c r="REI2" s="277"/>
      <c r="REJ2" s="277"/>
      <c r="REK2" s="277"/>
      <c r="REL2" s="277"/>
      <c r="REM2" s="277"/>
      <c r="REN2" s="277"/>
      <c r="REO2" s="277"/>
      <c r="REP2" s="277"/>
      <c r="REQ2" s="277"/>
      <c r="RER2" s="277"/>
      <c r="RES2" s="277"/>
      <c r="RET2" s="277"/>
      <c r="REU2" s="277"/>
      <c r="REV2" s="277"/>
      <c r="REW2" s="277"/>
      <c r="REX2" s="277"/>
      <c r="REY2" s="277"/>
      <c r="REZ2" s="277"/>
      <c r="RFA2" s="277"/>
      <c r="RFB2" s="277"/>
      <c r="RFC2" s="277"/>
      <c r="RFD2" s="277"/>
      <c r="RFE2" s="277"/>
      <c r="RFF2" s="277"/>
      <c r="RFG2" s="277"/>
      <c r="RFH2" s="277"/>
      <c r="RFI2" s="277"/>
      <c r="RFJ2" s="277"/>
      <c r="RFK2" s="277"/>
      <c r="RFL2" s="277"/>
      <c r="RFM2" s="277"/>
      <c r="RFN2" s="277"/>
      <c r="RFO2" s="277"/>
      <c r="RFP2" s="277"/>
      <c r="RFQ2" s="277"/>
      <c r="RFR2" s="277"/>
      <c r="RFS2" s="277"/>
      <c r="RFT2" s="277"/>
      <c r="RFU2" s="277"/>
      <c r="RFV2" s="277"/>
      <c r="RFW2" s="277"/>
      <c r="RFX2" s="277"/>
      <c r="RFY2" s="277"/>
      <c r="RFZ2" s="277"/>
      <c r="RGA2" s="277"/>
      <c r="RGB2" s="277"/>
      <c r="RGC2" s="277"/>
      <c r="RGD2" s="277"/>
      <c r="RGE2" s="277"/>
      <c r="RGF2" s="277"/>
      <c r="RGG2" s="277"/>
      <c r="RGH2" s="277"/>
      <c r="RGI2" s="277"/>
      <c r="RGJ2" s="277"/>
      <c r="RGK2" s="277"/>
      <c r="RGL2" s="277"/>
      <c r="RGM2" s="277"/>
      <c r="RGN2" s="277"/>
      <c r="RGO2" s="277"/>
      <c r="RGP2" s="277"/>
      <c r="RGQ2" s="277"/>
      <c r="RGR2" s="277"/>
      <c r="RGS2" s="277"/>
      <c r="RGT2" s="277"/>
      <c r="RGU2" s="277"/>
      <c r="RGV2" s="277"/>
      <c r="RGW2" s="277"/>
      <c r="RGX2" s="277"/>
      <c r="RGY2" s="277"/>
      <c r="RGZ2" s="277"/>
      <c r="RHA2" s="277"/>
      <c r="RHB2" s="277"/>
      <c r="RHC2" s="277"/>
      <c r="RHD2" s="277"/>
      <c r="RHE2" s="277"/>
      <c r="RHF2" s="277"/>
      <c r="RHG2" s="277"/>
      <c r="RHH2" s="277"/>
      <c r="RHI2" s="277"/>
      <c r="RHJ2" s="277"/>
      <c r="RHK2" s="277"/>
      <c r="RHL2" s="277"/>
      <c r="RHM2" s="277"/>
      <c r="RHN2" s="277"/>
      <c r="RHO2" s="277"/>
      <c r="RHP2" s="277"/>
      <c r="RHQ2" s="277"/>
      <c r="RHR2" s="277"/>
      <c r="RHS2" s="277"/>
      <c r="RHT2" s="277"/>
      <c r="RHU2" s="277"/>
      <c r="RHV2" s="277"/>
      <c r="RHW2" s="277"/>
      <c r="RHX2" s="277"/>
      <c r="RHY2" s="277"/>
      <c r="RHZ2" s="277"/>
      <c r="RIA2" s="277"/>
      <c r="RIB2" s="277"/>
      <c r="RIC2" s="277"/>
      <c r="RID2" s="277"/>
      <c r="RIE2" s="277"/>
      <c r="RIF2" s="277"/>
      <c r="RIG2" s="277"/>
      <c r="RIH2" s="277"/>
      <c r="RII2" s="277"/>
      <c r="RIJ2" s="277"/>
      <c r="RIK2" s="277"/>
      <c r="RIL2" s="277"/>
      <c r="RIM2" s="277"/>
      <c r="RIN2" s="277"/>
      <c r="RIO2" s="277"/>
      <c r="RIP2" s="277"/>
      <c r="RIQ2" s="277"/>
      <c r="RIR2" s="277"/>
      <c r="RIS2" s="277"/>
      <c r="RIT2" s="277"/>
      <c r="RIU2" s="277"/>
      <c r="RIV2" s="277"/>
      <c r="RIW2" s="277"/>
      <c r="RIX2" s="277"/>
      <c r="RIY2" s="277"/>
      <c r="RIZ2" s="277"/>
      <c r="RJA2" s="277"/>
      <c r="RJB2" s="277"/>
      <c r="RJC2" s="277"/>
      <c r="RJD2" s="277"/>
      <c r="RJE2" s="277"/>
      <c r="RJF2" s="277"/>
      <c r="RJG2" s="277"/>
      <c r="RJH2" s="277"/>
      <c r="RJI2" s="277"/>
      <c r="RJJ2" s="277"/>
      <c r="RJK2" s="277"/>
      <c r="RJL2" s="277"/>
      <c r="RJM2" s="277"/>
      <c r="RJN2" s="277"/>
      <c r="RJO2" s="277"/>
      <c r="RJP2" s="277"/>
      <c r="RJQ2" s="277"/>
      <c r="RJR2" s="277"/>
      <c r="RJS2" s="277"/>
      <c r="RJT2" s="277"/>
      <c r="RJU2" s="277"/>
      <c r="RJV2" s="277"/>
      <c r="RJW2" s="277"/>
      <c r="RJX2" s="277"/>
      <c r="RJY2" s="277"/>
      <c r="RJZ2" s="277"/>
      <c r="RKA2" s="277"/>
      <c r="RKB2" s="277"/>
      <c r="RKC2" s="277"/>
      <c r="RKD2" s="277"/>
      <c r="RKE2" s="277"/>
      <c r="RKF2" s="277"/>
      <c r="RKG2" s="277"/>
      <c r="RKH2" s="277"/>
      <c r="RKI2" s="277"/>
      <c r="RKJ2" s="277"/>
      <c r="RKK2" s="277"/>
      <c r="RKL2" s="277"/>
      <c r="RKM2" s="277"/>
      <c r="RKN2" s="277"/>
      <c r="RKO2" s="277"/>
      <c r="RKP2" s="277"/>
      <c r="RKQ2" s="277"/>
      <c r="RKR2" s="277"/>
      <c r="RKS2" s="277"/>
      <c r="RKT2" s="277"/>
      <c r="RKU2" s="277"/>
      <c r="RKV2" s="277"/>
      <c r="RKW2" s="277"/>
      <c r="RKX2" s="277"/>
      <c r="RKY2" s="277"/>
      <c r="RKZ2" s="277"/>
      <c r="RLA2" s="277"/>
      <c r="RLB2" s="277"/>
      <c r="RLC2" s="277"/>
      <c r="RLD2" s="277"/>
      <c r="RLE2" s="277"/>
      <c r="RLF2" s="277"/>
      <c r="RLG2" s="277"/>
      <c r="RLH2" s="277"/>
      <c r="RLI2" s="277"/>
      <c r="RLJ2" s="277"/>
      <c r="RLK2" s="277"/>
      <c r="RLL2" s="277"/>
      <c r="RLM2" s="277"/>
      <c r="RLN2" s="277"/>
      <c r="RLO2" s="277"/>
      <c r="RLP2" s="277"/>
      <c r="RLQ2" s="277"/>
      <c r="RLR2" s="277"/>
      <c r="RLS2" s="277"/>
      <c r="RLT2" s="277"/>
      <c r="RLU2" s="277"/>
      <c r="RLV2" s="277"/>
      <c r="RLW2" s="277"/>
      <c r="RLX2" s="277"/>
      <c r="RLY2" s="277"/>
      <c r="RLZ2" s="277"/>
      <c r="RMA2" s="277"/>
      <c r="RMB2" s="277"/>
      <c r="RMC2" s="277"/>
      <c r="RMD2" s="277"/>
      <c r="RME2" s="277"/>
      <c r="RMF2" s="277"/>
      <c r="RMG2" s="277"/>
      <c r="RMH2" s="277"/>
      <c r="RMI2" s="277"/>
      <c r="RMJ2" s="277"/>
      <c r="RMK2" s="277"/>
      <c r="RML2" s="277"/>
      <c r="RMM2" s="277"/>
      <c r="RMN2" s="277"/>
      <c r="RMO2" s="277"/>
      <c r="RMP2" s="277"/>
      <c r="RMQ2" s="277"/>
      <c r="RMR2" s="277"/>
      <c r="RMS2" s="277"/>
      <c r="RMT2" s="277"/>
      <c r="RMU2" s="277"/>
      <c r="RMV2" s="277"/>
      <c r="RMW2" s="277"/>
      <c r="RMX2" s="277"/>
      <c r="RMY2" s="277"/>
      <c r="RMZ2" s="277"/>
      <c r="RNA2" s="277"/>
      <c r="RNB2" s="277"/>
      <c r="RNC2" s="277"/>
      <c r="RND2" s="277"/>
      <c r="RNE2" s="277"/>
      <c r="RNF2" s="277"/>
      <c r="RNG2" s="277"/>
      <c r="RNH2" s="277"/>
      <c r="RNI2" s="277"/>
      <c r="RNJ2" s="277"/>
      <c r="RNK2" s="277"/>
      <c r="RNL2" s="277"/>
      <c r="RNM2" s="277"/>
      <c r="RNN2" s="277"/>
      <c r="RNO2" s="277"/>
      <c r="RNP2" s="277"/>
      <c r="RNQ2" s="277"/>
      <c r="RNR2" s="277"/>
      <c r="RNS2" s="277"/>
      <c r="RNT2" s="277"/>
      <c r="RNU2" s="277"/>
      <c r="RNV2" s="277"/>
      <c r="RNW2" s="277"/>
      <c r="RNX2" s="277"/>
      <c r="RNY2" s="277"/>
      <c r="RNZ2" s="277"/>
      <c r="ROA2" s="277"/>
      <c r="ROB2" s="277"/>
      <c r="ROC2" s="277"/>
      <c r="ROD2" s="277"/>
      <c r="ROE2" s="277"/>
      <c r="ROF2" s="277"/>
      <c r="ROG2" s="277"/>
      <c r="ROH2" s="277"/>
      <c r="ROI2" s="277"/>
      <c r="ROJ2" s="277"/>
      <c r="ROK2" s="277"/>
      <c r="ROL2" s="277"/>
      <c r="ROM2" s="277"/>
      <c r="RON2" s="277"/>
      <c r="ROO2" s="277"/>
      <c r="ROP2" s="277"/>
      <c r="ROQ2" s="277"/>
      <c r="ROR2" s="277"/>
      <c r="ROS2" s="277"/>
      <c r="ROT2" s="277"/>
      <c r="ROU2" s="277"/>
      <c r="ROV2" s="277"/>
      <c r="ROW2" s="277"/>
      <c r="ROX2" s="277"/>
      <c r="ROY2" s="277"/>
      <c r="ROZ2" s="277"/>
      <c r="RPA2" s="277"/>
      <c r="RPB2" s="277"/>
      <c r="RPC2" s="277"/>
      <c r="RPD2" s="277"/>
      <c r="RPE2" s="277"/>
      <c r="RPF2" s="277"/>
      <c r="RPG2" s="277"/>
      <c r="RPH2" s="277"/>
      <c r="RPI2" s="277"/>
      <c r="RPJ2" s="277"/>
      <c r="RPK2" s="277"/>
      <c r="RPL2" s="277"/>
      <c r="RPM2" s="277"/>
      <c r="RPN2" s="277"/>
      <c r="RPO2" s="277"/>
      <c r="RPP2" s="277"/>
      <c r="RPQ2" s="277"/>
      <c r="RPR2" s="277"/>
      <c r="RPS2" s="277"/>
      <c r="RPT2" s="277"/>
      <c r="RPU2" s="277"/>
      <c r="RPV2" s="277"/>
      <c r="RPW2" s="277"/>
      <c r="RPX2" s="277"/>
      <c r="RPY2" s="277"/>
      <c r="RPZ2" s="277"/>
      <c r="RQA2" s="277"/>
      <c r="RQB2" s="277"/>
      <c r="RQC2" s="277"/>
      <c r="RQD2" s="277"/>
      <c r="RQE2" s="277"/>
      <c r="RQF2" s="277"/>
      <c r="RQG2" s="277"/>
      <c r="RQH2" s="277"/>
      <c r="RQI2" s="277"/>
      <c r="RQJ2" s="277"/>
      <c r="RQK2" s="277"/>
      <c r="RQL2" s="277"/>
      <c r="RQM2" s="277"/>
      <c r="RQN2" s="277"/>
      <c r="RQO2" s="277"/>
      <c r="RQP2" s="277"/>
      <c r="RQQ2" s="277"/>
      <c r="RQR2" s="277"/>
      <c r="RQS2" s="277"/>
      <c r="RQT2" s="277"/>
      <c r="RQU2" s="277"/>
      <c r="RQV2" s="277"/>
      <c r="RQW2" s="277"/>
      <c r="RQX2" s="277"/>
      <c r="RQY2" s="277"/>
      <c r="RQZ2" s="277"/>
      <c r="RRA2" s="277"/>
      <c r="RRB2" s="277"/>
      <c r="RRC2" s="277"/>
      <c r="RRD2" s="277"/>
      <c r="RRE2" s="277"/>
      <c r="RRF2" s="277"/>
      <c r="RRG2" s="277"/>
      <c r="RRH2" s="277"/>
      <c r="RRI2" s="277"/>
      <c r="RRJ2" s="277"/>
      <c r="RRK2" s="277"/>
      <c r="RRL2" s="277"/>
      <c r="RRM2" s="277"/>
      <c r="RRN2" s="277"/>
      <c r="RRO2" s="277"/>
      <c r="RRP2" s="277"/>
      <c r="RRQ2" s="277"/>
      <c r="RRR2" s="277"/>
      <c r="RRS2" s="277"/>
      <c r="RRT2" s="277"/>
      <c r="RRU2" s="277"/>
      <c r="RRV2" s="277"/>
      <c r="RRW2" s="277"/>
      <c r="RRX2" s="277"/>
      <c r="RRY2" s="277"/>
      <c r="RRZ2" s="277"/>
      <c r="RSA2" s="277"/>
      <c r="RSB2" s="277"/>
      <c r="RSC2" s="277"/>
      <c r="RSD2" s="277"/>
      <c r="RSE2" s="277"/>
      <c r="RSF2" s="277"/>
      <c r="RSG2" s="277"/>
      <c r="RSH2" s="277"/>
      <c r="RSI2" s="277"/>
      <c r="RSJ2" s="277"/>
      <c r="RSK2" s="277"/>
      <c r="RSL2" s="277"/>
      <c r="RSM2" s="277"/>
      <c r="RSN2" s="277"/>
      <c r="RSO2" s="277"/>
      <c r="RSP2" s="277"/>
      <c r="RSQ2" s="277"/>
      <c r="RSR2" s="277"/>
      <c r="RSS2" s="277"/>
      <c r="RST2" s="277"/>
      <c r="RSU2" s="277"/>
      <c r="RSV2" s="277"/>
      <c r="RSW2" s="277"/>
      <c r="RSX2" s="277"/>
      <c r="RSY2" s="277"/>
      <c r="RSZ2" s="277"/>
      <c r="RTA2" s="277"/>
      <c r="RTB2" s="277"/>
      <c r="RTC2" s="277"/>
      <c r="RTD2" s="277"/>
      <c r="RTE2" s="277"/>
      <c r="RTF2" s="277"/>
      <c r="RTG2" s="277"/>
      <c r="RTH2" s="277"/>
      <c r="RTI2" s="277"/>
      <c r="RTJ2" s="277"/>
      <c r="RTK2" s="277"/>
      <c r="RTL2" s="277"/>
      <c r="RTM2" s="277"/>
      <c r="RTN2" s="277"/>
      <c r="RTO2" s="277"/>
      <c r="RTP2" s="277"/>
      <c r="RTQ2" s="277"/>
      <c r="RTR2" s="277"/>
      <c r="RTS2" s="277"/>
      <c r="RTT2" s="277"/>
      <c r="RTU2" s="277"/>
      <c r="RTV2" s="277"/>
      <c r="RTW2" s="277"/>
      <c r="RTX2" s="277"/>
      <c r="RTY2" s="277"/>
      <c r="RTZ2" s="277"/>
      <c r="RUA2" s="277"/>
      <c r="RUB2" s="277"/>
      <c r="RUC2" s="277"/>
      <c r="RUD2" s="277"/>
      <c r="RUE2" s="277"/>
      <c r="RUF2" s="277"/>
      <c r="RUG2" s="277"/>
      <c r="RUH2" s="277"/>
      <c r="RUI2" s="277"/>
      <c r="RUJ2" s="277"/>
      <c r="RUK2" s="277"/>
      <c r="RUL2" s="277"/>
      <c r="RUM2" s="277"/>
      <c r="RUN2" s="277"/>
      <c r="RUO2" s="277"/>
      <c r="RUP2" s="277"/>
      <c r="RUQ2" s="277"/>
      <c r="RUR2" s="277"/>
      <c r="RUS2" s="277"/>
      <c r="RUT2" s="277"/>
      <c r="RUU2" s="277"/>
      <c r="RUV2" s="277"/>
      <c r="RUW2" s="277"/>
      <c r="RUX2" s="277"/>
      <c r="RUY2" s="277"/>
      <c r="RUZ2" s="277"/>
      <c r="RVA2" s="277"/>
      <c r="RVB2" s="277"/>
      <c r="RVC2" s="277"/>
      <c r="RVD2" s="277"/>
      <c r="RVE2" s="277"/>
      <c r="RVF2" s="277"/>
      <c r="RVG2" s="277"/>
      <c r="RVH2" s="277"/>
      <c r="RVI2" s="277"/>
      <c r="RVJ2" s="277"/>
      <c r="RVK2" s="277"/>
      <c r="RVL2" s="277"/>
      <c r="RVM2" s="277"/>
      <c r="RVN2" s="277"/>
      <c r="RVO2" s="277"/>
      <c r="RVP2" s="277"/>
      <c r="RVQ2" s="277"/>
      <c r="RVR2" s="277"/>
      <c r="RVS2" s="277"/>
      <c r="RVT2" s="277"/>
      <c r="RVU2" s="277"/>
      <c r="RVV2" s="277"/>
      <c r="RVW2" s="277"/>
      <c r="RVX2" s="277"/>
      <c r="RVY2" s="277"/>
      <c r="RVZ2" s="277"/>
      <c r="RWA2" s="277"/>
      <c r="RWB2" s="277"/>
      <c r="RWC2" s="277"/>
      <c r="RWD2" s="277"/>
      <c r="RWE2" s="277"/>
      <c r="RWF2" s="277"/>
      <c r="RWG2" s="277"/>
      <c r="RWH2" s="277"/>
      <c r="RWI2" s="277"/>
      <c r="RWJ2" s="277"/>
      <c r="RWK2" s="277"/>
      <c r="RWL2" s="277"/>
      <c r="RWM2" s="277"/>
      <c r="RWN2" s="277"/>
      <c r="RWO2" s="277"/>
      <c r="RWP2" s="277"/>
      <c r="RWQ2" s="277"/>
      <c r="RWR2" s="277"/>
      <c r="RWS2" s="277"/>
      <c r="RWT2" s="277"/>
      <c r="RWU2" s="277"/>
      <c r="RWV2" s="277"/>
      <c r="RWW2" s="277"/>
      <c r="RWX2" s="277"/>
      <c r="RWY2" s="277"/>
      <c r="RWZ2" s="277"/>
      <c r="RXA2" s="277"/>
      <c r="RXB2" s="277"/>
      <c r="RXC2" s="277"/>
      <c r="RXD2" s="277"/>
      <c r="RXE2" s="277"/>
      <c r="RXF2" s="277"/>
      <c r="RXG2" s="277"/>
      <c r="RXH2" s="277"/>
      <c r="RXI2" s="277"/>
      <c r="RXJ2" s="277"/>
      <c r="RXK2" s="277"/>
      <c r="RXL2" s="277"/>
      <c r="RXM2" s="277"/>
      <c r="RXN2" s="277"/>
      <c r="RXO2" s="277"/>
      <c r="RXP2" s="277"/>
      <c r="RXQ2" s="277"/>
      <c r="RXR2" s="277"/>
      <c r="RXS2" s="277"/>
      <c r="RXT2" s="277"/>
      <c r="RXU2" s="277"/>
      <c r="RXV2" s="277"/>
      <c r="RXW2" s="277"/>
      <c r="RXX2" s="277"/>
      <c r="RXY2" s="277"/>
      <c r="RXZ2" s="277"/>
      <c r="RYA2" s="277"/>
      <c r="RYB2" s="277"/>
      <c r="RYC2" s="277"/>
      <c r="RYD2" s="277"/>
      <c r="RYE2" s="277"/>
      <c r="RYF2" s="277"/>
      <c r="RYG2" s="277"/>
      <c r="RYH2" s="277"/>
      <c r="RYI2" s="277"/>
      <c r="RYJ2" s="277"/>
      <c r="RYK2" s="277"/>
      <c r="RYL2" s="277"/>
      <c r="RYM2" s="277"/>
      <c r="RYN2" s="277"/>
      <c r="RYO2" s="277"/>
      <c r="RYP2" s="277"/>
      <c r="RYQ2" s="277"/>
      <c r="RYR2" s="277"/>
      <c r="RYS2" s="277"/>
      <c r="RYT2" s="277"/>
      <c r="RYU2" s="277"/>
      <c r="RYV2" s="277"/>
      <c r="RYW2" s="277"/>
      <c r="RYX2" s="277"/>
      <c r="RYY2" s="277"/>
      <c r="RYZ2" s="277"/>
      <c r="RZA2" s="277"/>
      <c r="RZB2" s="277"/>
      <c r="RZC2" s="277"/>
      <c r="RZD2" s="277"/>
      <c r="RZE2" s="277"/>
      <c r="RZF2" s="277"/>
      <c r="RZG2" s="277"/>
      <c r="RZH2" s="277"/>
      <c r="RZI2" s="277"/>
      <c r="RZJ2" s="277"/>
      <c r="RZK2" s="277"/>
      <c r="RZL2" s="277"/>
      <c r="RZM2" s="277"/>
      <c r="RZN2" s="277"/>
      <c r="RZO2" s="277"/>
      <c r="RZP2" s="277"/>
      <c r="RZQ2" s="277"/>
      <c r="RZR2" s="277"/>
      <c r="RZS2" s="277"/>
      <c r="RZT2" s="277"/>
      <c r="RZU2" s="277"/>
      <c r="RZV2" s="277"/>
      <c r="RZW2" s="277"/>
      <c r="RZX2" s="277"/>
      <c r="RZY2" s="277"/>
      <c r="RZZ2" s="277"/>
      <c r="SAA2" s="277"/>
      <c r="SAB2" s="277"/>
      <c r="SAC2" s="277"/>
      <c r="SAD2" s="277"/>
      <c r="SAE2" s="277"/>
      <c r="SAF2" s="277"/>
      <c r="SAG2" s="277"/>
      <c r="SAH2" s="277"/>
      <c r="SAI2" s="277"/>
      <c r="SAJ2" s="277"/>
      <c r="SAK2" s="277"/>
      <c r="SAL2" s="277"/>
      <c r="SAM2" s="277"/>
      <c r="SAN2" s="277"/>
      <c r="SAO2" s="277"/>
      <c r="SAP2" s="277"/>
      <c r="SAQ2" s="277"/>
      <c r="SAR2" s="277"/>
      <c r="SAS2" s="277"/>
      <c r="SAT2" s="277"/>
      <c r="SAU2" s="277"/>
      <c r="SAV2" s="277"/>
      <c r="SAW2" s="277"/>
      <c r="SAX2" s="277"/>
      <c r="SAY2" s="277"/>
      <c r="SAZ2" s="277"/>
      <c r="SBA2" s="277"/>
      <c r="SBB2" s="277"/>
      <c r="SBC2" s="277"/>
      <c r="SBD2" s="277"/>
      <c r="SBE2" s="277"/>
      <c r="SBF2" s="277"/>
      <c r="SBG2" s="277"/>
      <c r="SBH2" s="277"/>
      <c r="SBI2" s="277"/>
      <c r="SBJ2" s="277"/>
      <c r="SBK2" s="277"/>
      <c r="SBL2" s="277"/>
      <c r="SBM2" s="277"/>
      <c r="SBN2" s="277"/>
      <c r="SBO2" s="277"/>
      <c r="SBP2" s="277"/>
      <c r="SBQ2" s="277"/>
      <c r="SBR2" s="277"/>
      <c r="SBS2" s="277"/>
      <c r="SBT2" s="277"/>
      <c r="SBU2" s="277"/>
      <c r="SBV2" s="277"/>
      <c r="SBW2" s="277"/>
      <c r="SBX2" s="277"/>
      <c r="SBY2" s="277"/>
      <c r="SBZ2" s="277"/>
      <c r="SCA2" s="277"/>
      <c r="SCB2" s="277"/>
      <c r="SCC2" s="277"/>
      <c r="SCD2" s="277"/>
      <c r="SCE2" s="277"/>
      <c r="SCF2" s="277"/>
      <c r="SCG2" s="277"/>
      <c r="SCH2" s="277"/>
      <c r="SCI2" s="277"/>
      <c r="SCJ2" s="277"/>
      <c r="SCK2" s="277"/>
      <c r="SCL2" s="277"/>
      <c r="SCM2" s="277"/>
      <c r="SCN2" s="277"/>
      <c r="SCO2" s="277"/>
      <c r="SCP2" s="277"/>
      <c r="SCQ2" s="277"/>
      <c r="SCR2" s="277"/>
      <c r="SCS2" s="277"/>
      <c r="SCT2" s="277"/>
      <c r="SCU2" s="277"/>
      <c r="SCV2" s="277"/>
      <c r="SCW2" s="277"/>
      <c r="SCX2" s="277"/>
      <c r="SCY2" s="277"/>
      <c r="SCZ2" s="277"/>
      <c r="SDA2" s="277"/>
      <c r="SDB2" s="277"/>
      <c r="SDC2" s="277"/>
      <c r="SDD2" s="277"/>
      <c r="SDE2" s="277"/>
      <c r="SDF2" s="277"/>
      <c r="SDG2" s="277"/>
      <c r="SDH2" s="277"/>
      <c r="SDI2" s="277"/>
      <c r="SDJ2" s="277"/>
      <c r="SDK2" s="277"/>
      <c r="SDL2" s="277"/>
      <c r="SDM2" s="277"/>
      <c r="SDN2" s="277"/>
      <c r="SDO2" s="277"/>
      <c r="SDP2" s="277"/>
      <c r="SDQ2" s="277"/>
      <c r="SDR2" s="277"/>
      <c r="SDS2" s="277"/>
      <c r="SDT2" s="277"/>
      <c r="SDU2" s="277"/>
      <c r="SDV2" s="277"/>
      <c r="SDW2" s="277"/>
      <c r="SDX2" s="277"/>
      <c r="SDY2" s="277"/>
      <c r="SDZ2" s="277"/>
      <c r="SEA2" s="277"/>
      <c r="SEB2" s="277"/>
      <c r="SEC2" s="277"/>
      <c r="SED2" s="277"/>
      <c r="SEE2" s="277"/>
      <c r="SEF2" s="277"/>
      <c r="SEG2" s="277"/>
      <c r="SEH2" s="277"/>
      <c r="SEI2" s="277"/>
      <c r="SEJ2" s="277"/>
      <c r="SEK2" s="277"/>
      <c r="SEL2" s="277"/>
      <c r="SEM2" s="277"/>
      <c r="SEN2" s="277"/>
      <c r="SEO2" s="277"/>
      <c r="SEP2" s="277"/>
      <c r="SEQ2" s="277"/>
      <c r="SER2" s="277"/>
      <c r="SES2" s="277"/>
      <c r="SET2" s="277"/>
      <c r="SEU2" s="277"/>
      <c r="SEV2" s="277"/>
      <c r="SEW2" s="277"/>
      <c r="SEX2" s="277"/>
      <c r="SEY2" s="277"/>
      <c r="SEZ2" s="277"/>
      <c r="SFA2" s="277"/>
      <c r="SFB2" s="277"/>
      <c r="SFC2" s="277"/>
      <c r="SFD2" s="277"/>
      <c r="SFE2" s="277"/>
      <c r="SFF2" s="277"/>
      <c r="SFG2" s="277"/>
      <c r="SFH2" s="277"/>
      <c r="SFI2" s="277"/>
      <c r="SFJ2" s="277"/>
      <c r="SFK2" s="277"/>
      <c r="SFL2" s="277"/>
      <c r="SFM2" s="277"/>
      <c r="SFN2" s="277"/>
      <c r="SFO2" s="277"/>
      <c r="SFP2" s="277"/>
      <c r="SFQ2" s="277"/>
      <c r="SFR2" s="277"/>
      <c r="SFS2" s="277"/>
      <c r="SFT2" s="277"/>
      <c r="SFU2" s="277"/>
      <c r="SFV2" s="277"/>
      <c r="SFW2" s="277"/>
      <c r="SFX2" s="277"/>
      <c r="SFY2" s="277"/>
      <c r="SFZ2" s="277"/>
      <c r="SGA2" s="277"/>
      <c r="SGB2" s="277"/>
      <c r="SGC2" s="277"/>
      <c r="SGD2" s="277"/>
      <c r="SGE2" s="277"/>
      <c r="SGF2" s="277"/>
      <c r="SGG2" s="277"/>
      <c r="SGH2" s="277"/>
      <c r="SGI2" s="277"/>
      <c r="SGJ2" s="277"/>
      <c r="SGK2" s="277"/>
      <c r="SGL2" s="277"/>
      <c r="SGM2" s="277"/>
      <c r="SGN2" s="277"/>
      <c r="SGO2" s="277"/>
      <c r="SGP2" s="277"/>
      <c r="SGQ2" s="277"/>
      <c r="SGR2" s="277"/>
      <c r="SGS2" s="277"/>
      <c r="SGT2" s="277"/>
      <c r="SGU2" s="277"/>
      <c r="SGV2" s="277"/>
      <c r="SGW2" s="277"/>
      <c r="SGX2" s="277"/>
      <c r="SGY2" s="277"/>
      <c r="SGZ2" s="277"/>
      <c r="SHA2" s="277"/>
      <c r="SHB2" s="277"/>
      <c r="SHC2" s="277"/>
      <c r="SHD2" s="277"/>
      <c r="SHE2" s="277"/>
      <c r="SHF2" s="277"/>
      <c r="SHG2" s="277"/>
      <c r="SHH2" s="277"/>
      <c r="SHI2" s="277"/>
      <c r="SHJ2" s="277"/>
      <c r="SHK2" s="277"/>
      <c r="SHL2" s="277"/>
      <c r="SHM2" s="277"/>
      <c r="SHN2" s="277"/>
      <c r="SHO2" s="277"/>
      <c r="SHP2" s="277"/>
      <c r="SHQ2" s="277"/>
      <c r="SHR2" s="277"/>
      <c r="SHS2" s="277"/>
      <c r="SHT2" s="277"/>
      <c r="SHU2" s="277"/>
      <c r="SHV2" s="277"/>
      <c r="SHW2" s="277"/>
      <c r="SHX2" s="277"/>
      <c r="SHY2" s="277"/>
      <c r="SHZ2" s="277"/>
      <c r="SIA2" s="277"/>
      <c r="SIB2" s="277"/>
      <c r="SIC2" s="277"/>
      <c r="SID2" s="277"/>
      <c r="SIE2" s="277"/>
      <c r="SIF2" s="277"/>
      <c r="SIG2" s="277"/>
      <c r="SIH2" s="277"/>
      <c r="SII2" s="277"/>
      <c r="SIJ2" s="277"/>
      <c r="SIK2" s="277"/>
      <c r="SIL2" s="277"/>
      <c r="SIM2" s="277"/>
      <c r="SIN2" s="277"/>
      <c r="SIO2" s="277"/>
      <c r="SIP2" s="277"/>
      <c r="SIQ2" s="277"/>
      <c r="SIR2" s="277"/>
      <c r="SIS2" s="277"/>
      <c r="SIT2" s="277"/>
      <c r="SIU2" s="277"/>
      <c r="SIV2" s="277"/>
      <c r="SIW2" s="277"/>
      <c r="SIX2" s="277"/>
      <c r="SIY2" s="277"/>
      <c r="SIZ2" s="277"/>
      <c r="SJA2" s="277"/>
      <c r="SJB2" s="277"/>
      <c r="SJC2" s="277"/>
      <c r="SJD2" s="277"/>
      <c r="SJE2" s="277"/>
      <c r="SJF2" s="277"/>
      <c r="SJG2" s="277"/>
      <c r="SJH2" s="277"/>
      <c r="SJI2" s="277"/>
      <c r="SJJ2" s="277"/>
      <c r="SJK2" s="277"/>
      <c r="SJL2" s="277"/>
      <c r="SJM2" s="277"/>
      <c r="SJN2" s="277"/>
      <c r="SJO2" s="277"/>
      <c r="SJP2" s="277"/>
      <c r="SJQ2" s="277"/>
      <c r="SJR2" s="277"/>
      <c r="SJS2" s="277"/>
      <c r="SJT2" s="277"/>
      <c r="SJU2" s="277"/>
      <c r="SJV2" s="277"/>
      <c r="SJW2" s="277"/>
      <c r="SJX2" s="277"/>
      <c r="SJY2" s="277"/>
      <c r="SJZ2" s="277"/>
      <c r="SKA2" s="277"/>
      <c r="SKB2" s="277"/>
      <c r="SKC2" s="277"/>
      <c r="SKD2" s="277"/>
      <c r="SKE2" s="277"/>
      <c r="SKF2" s="277"/>
      <c r="SKG2" s="277"/>
      <c r="SKH2" s="277"/>
      <c r="SKI2" s="277"/>
      <c r="SKJ2" s="277"/>
      <c r="SKK2" s="277"/>
      <c r="SKL2" s="277"/>
      <c r="SKM2" s="277"/>
      <c r="SKN2" s="277"/>
      <c r="SKO2" s="277"/>
      <c r="SKP2" s="277"/>
      <c r="SKQ2" s="277"/>
      <c r="SKR2" s="277"/>
      <c r="SKS2" s="277"/>
      <c r="SKT2" s="277"/>
      <c r="SKU2" s="277"/>
      <c r="SKV2" s="277"/>
      <c r="SKW2" s="277"/>
      <c r="SKX2" s="277"/>
      <c r="SKY2" s="277"/>
      <c r="SKZ2" s="277"/>
      <c r="SLA2" s="277"/>
      <c r="SLB2" s="277"/>
      <c r="SLC2" s="277"/>
      <c r="SLD2" s="277"/>
      <c r="SLE2" s="277"/>
      <c r="SLF2" s="277"/>
      <c r="SLG2" s="277"/>
      <c r="SLH2" s="277"/>
      <c r="SLI2" s="277"/>
      <c r="SLJ2" s="277"/>
      <c r="SLK2" s="277"/>
      <c r="SLL2" s="277"/>
      <c r="SLM2" s="277"/>
      <c r="SLN2" s="277"/>
      <c r="SLO2" s="277"/>
      <c r="SLP2" s="277"/>
      <c r="SLQ2" s="277"/>
      <c r="SLR2" s="277"/>
      <c r="SLS2" s="277"/>
      <c r="SLT2" s="277"/>
      <c r="SLU2" s="277"/>
      <c r="SLV2" s="277"/>
      <c r="SLW2" s="277"/>
      <c r="SLX2" s="277"/>
      <c r="SLY2" s="277"/>
      <c r="SLZ2" s="277"/>
      <c r="SMA2" s="277"/>
      <c r="SMB2" s="277"/>
      <c r="SMC2" s="277"/>
      <c r="SMD2" s="277"/>
      <c r="SME2" s="277"/>
      <c r="SMF2" s="277"/>
      <c r="SMG2" s="277"/>
      <c r="SMH2" s="277"/>
      <c r="SMI2" s="277"/>
      <c r="SMJ2" s="277"/>
      <c r="SMK2" s="277"/>
      <c r="SML2" s="277"/>
      <c r="SMM2" s="277"/>
      <c r="SMN2" s="277"/>
      <c r="SMO2" s="277"/>
      <c r="SMP2" s="277"/>
      <c r="SMQ2" s="277"/>
      <c r="SMR2" s="277"/>
      <c r="SMS2" s="277"/>
      <c r="SMT2" s="277"/>
      <c r="SMU2" s="277"/>
      <c r="SMV2" s="277"/>
      <c r="SMW2" s="277"/>
      <c r="SMX2" s="277"/>
      <c r="SMY2" s="277"/>
      <c r="SMZ2" s="277"/>
      <c r="SNA2" s="277"/>
      <c r="SNB2" s="277"/>
      <c r="SNC2" s="277"/>
      <c r="SND2" s="277"/>
      <c r="SNE2" s="277"/>
      <c r="SNF2" s="277"/>
      <c r="SNG2" s="277"/>
      <c r="SNH2" s="277"/>
      <c r="SNI2" s="277"/>
      <c r="SNJ2" s="277"/>
      <c r="SNK2" s="277"/>
      <c r="SNL2" s="277"/>
      <c r="SNM2" s="277"/>
      <c r="SNN2" s="277"/>
      <c r="SNO2" s="277"/>
      <c r="SNP2" s="277"/>
      <c r="SNQ2" s="277"/>
      <c r="SNR2" s="277"/>
      <c r="SNS2" s="277"/>
      <c r="SNT2" s="277"/>
      <c r="SNU2" s="277"/>
      <c r="SNV2" s="277"/>
      <c r="SNW2" s="277"/>
      <c r="SNX2" s="277"/>
      <c r="SNY2" s="277"/>
      <c r="SNZ2" s="277"/>
      <c r="SOA2" s="277"/>
      <c r="SOB2" s="277"/>
      <c r="SOC2" s="277"/>
      <c r="SOD2" s="277"/>
      <c r="SOE2" s="277"/>
      <c r="SOF2" s="277"/>
      <c r="SOG2" s="277"/>
      <c r="SOH2" s="277"/>
      <c r="SOI2" s="277"/>
      <c r="SOJ2" s="277"/>
      <c r="SOK2" s="277"/>
      <c r="SOL2" s="277"/>
      <c r="SOM2" s="277"/>
      <c r="SON2" s="277"/>
      <c r="SOO2" s="277"/>
      <c r="SOP2" s="277"/>
      <c r="SOQ2" s="277"/>
      <c r="SOR2" s="277"/>
      <c r="SOS2" s="277"/>
      <c r="SOT2" s="277"/>
      <c r="SOU2" s="277"/>
      <c r="SOV2" s="277"/>
      <c r="SOW2" s="277"/>
      <c r="SOX2" s="277"/>
      <c r="SOY2" s="277"/>
      <c r="SOZ2" s="277"/>
      <c r="SPA2" s="277"/>
      <c r="SPB2" s="277"/>
      <c r="SPC2" s="277"/>
      <c r="SPD2" s="277"/>
      <c r="SPE2" s="277"/>
      <c r="SPF2" s="277"/>
      <c r="SPG2" s="277"/>
      <c r="SPH2" s="277"/>
      <c r="SPI2" s="277"/>
      <c r="SPJ2" s="277"/>
      <c r="SPK2" s="277"/>
      <c r="SPL2" s="277"/>
      <c r="SPM2" s="277"/>
      <c r="SPN2" s="277"/>
      <c r="SPO2" s="277"/>
      <c r="SPP2" s="277"/>
      <c r="SPQ2" s="277"/>
      <c r="SPR2" s="277"/>
      <c r="SPS2" s="277"/>
      <c r="SPT2" s="277"/>
      <c r="SPU2" s="277"/>
      <c r="SPV2" s="277"/>
      <c r="SPW2" s="277"/>
      <c r="SPX2" s="277"/>
      <c r="SPY2" s="277"/>
      <c r="SPZ2" s="277"/>
      <c r="SQA2" s="277"/>
      <c r="SQB2" s="277"/>
      <c r="SQC2" s="277"/>
      <c r="SQD2" s="277"/>
      <c r="SQE2" s="277"/>
      <c r="SQF2" s="277"/>
      <c r="SQG2" s="277"/>
      <c r="SQH2" s="277"/>
      <c r="SQI2" s="277"/>
      <c r="SQJ2" s="277"/>
      <c r="SQK2" s="277"/>
      <c r="SQL2" s="277"/>
      <c r="SQM2" s="277"/>
      <c r="SQN2" s="277"/>
      <c r="SQO2" s="277"/>
      <c r="SQP2" s="277"/>
      <c r="SQQ2" s="277"/>
      <c r="SQR2" s="277"/>
      <c r="SQS2" s="277"/>
      <c r="SQT2" s="277"/>
      <c r="SQU2" s="277"/>
      <c r="SQV2" s="277"/>
      <c r="SQW2" s="277"/>
      <c r="SQX2" s="277"/>
      <c r="SQY2" s="277"/>
      <c r="SQZ2" s="277"/>
      <c r="SRA2" s="277"/>
      <c r="SRB2" s="277"/>
      <c r="SRC2" s="277"/>
      <c r="SRD2" s="277"/>
      <c r="SRE2" s="277"/>
      <c r="SRF2" s="277"/>
      <c r="SRG2" s="277"/>
      <c r="SRH2" s="277"/>
      <c r="SRI2" s="277"/>
      <c r="SRJ2" s="277"/>
      <c r="SRK2" s="277"/>
      <c r="SRL2" s="277"/>
      <c r="SRM2" s="277"/>
      <c r="SRN2" s="277"/>
      <c r="SRO2" s="277"/>
      <c r="SRP2" s="277"/>
      <c r="SRQ2" s="277"/>
      <c r="SRR2" s="277"/>
      <c r="SRS2" s="277"/>
      <c r="SRT2" s="277"/>
      <c r="SRU2" s="277"/>
      <c r="SRV2" s="277"/>
      <c r="SRW2" s="277"/>
      <c r="SRX2" s="277"/>
      <c r="SRY2" s="277"/>
      <c r="SRZ2" s="277"/>
      <c r="SSA2" s="277"/>
      <c r="SSB2" s="277"/>
      <c r="SSC2" s="277"/>
      <c r="SSD2" s="277"/>
      <c r="SSE2" s="277"/>
      <c r="SSF2" s="277"/>
      <c r="SSG2" s="277"/>
      <c r="SSH2" s="277"/>
      <c r="SSI2" s="277"/>
      <c r="SSJ2" s="277"/>
      <c r="SSK2" s="277"/>
      <c r="SSL2" s="277"/>
      <c r="SSM2" s="277"/>
      <c r="SSN2" s="277"/>
      <c r="SSO2" s="277"/>
      <c r="SSP2" s="277"/>
      <c r="SSQ2" s="277"/>
      <c r="SSR2" s="277"/>
      <c r="SSS2" s="277"/>
      <c r="SST2" s="277"/>
      <c r="SSU2" s="277"/>
      <c r="SSV2" s="277"/>
      <c r="SSW2" s="277"/>
      <c r="SSX2" s="277"/>
      <c r="SSY2" s="277"/>
      <c r="SSZ2" s="277"/>
      <c r="STA2" s="277"/>
      <c r="STB2" s="277"/>
      <c r="STC2" s="277"/>
      <c r="STD2" s="277"/>
      <c r="STE2" s="277"/>
      <c r="STF2" s="277"/>
      <c r="STG2" s="277"/>
      <c r="STH2" s="277"/>
      <c r="STI2" s="277"/>
      <c r="STJ2" s="277"/>
      <c r="STK2" s="277"/>
      <c r="STL2" s="277"/>
      <c r="STM2" s="277"/>
      <c r="STN2" s="277"/>
      <c r="STO2" s="277"/>
      <c r="STP2" s="277"/>
      <c r="STQ2" s="277"/>
      <c r="STR2" s="277"/>
      <c r="STS2" s="277"/>
      <c r="STT2" s="277"/>
      <c r="STU2" s="277"/>
      <c r="STV2" s="277"/>
      <c r="STW2" s="277"/>
      <c r="STX2" s="277"/>
      <c r="STY2" s="277"/>
      <c r="STZ2" s="277"/>
      <c r="SUA2" s="277"/>
      <c r="SUB2" s="277"/>
      <c r="SUC2" s="277"/>
      <c r="SUD2" s="277"/>
      <c r="SUE2" s="277"/>
      <c r="SUF2" s="277"/>
      <c r="SUG2" s="277"/>
      <c r="SUH2" s="277"/>
      <c r="SUI2" s="277"/>
      <c r="SUJ2" s="277"/>
      <c r="SUK2" s="277"/>
      <c r="SUL2" s="277"/>
      <c r="SUM2" s="277"/>
      <c r="SUN2" s="277"/>
      <c r="SUO2" s="277"/>
      <c r="SUP2" s="277"/>
      <c r="SUQ2" s="277"/>
      <c r="SUR2" s="277"/>
      <c r="SUS2" s="277"/>
      <c r="SUT2" s="277"/>
      <c r="SUU2" s="277"/>
      <c r="SUV2" s="277"/>
      <c r="SUW2" s="277"/>
      <c r="SUX2" s="277"/>
      <c r="SUY2" s="277"/>
      <c r="SUZ2" s="277"/>
      <c r="SVA2" s="277"/>
      <c r="SVB2" s="277"/>
      <c r="SVC2" s="277"/>
      <c r="SVD2" s="277"/>
      <c r="SVE2" s="277"/>
      <c r="SVF2" s="277"/>
      <c r="SVG2" s="277"/>
      <c r="SVH2" s="277"/>
      <c r="SVI2" s="277"/>
      <c r="SVJ2" s="277"/>
      <c r="SVK2" s="277"/>
      <c r="SVL2" s="277"/>
      <c r="SVM2" s="277"/>
      <c r="SVN2" s="277"/>
      <c r="SVO2" s="277"/>
      <c r="SVP2" s="277"/>
      <c r="SVQ2" s="277"/>
      <c r="SVR2" s="277"/>
      <c r="SVS2" s="277"/>
      <c r="SVT2" s="277"/>
      <c r="SVU2" s="277"/>
      <c r="SVV2" s="277"/>
      <c r="SVW2" s="277"/>
      <c r="SVX2" s="277"/>
      <c r="SVY2" s="277"/>
      <c r="SVZ2" s="277"/>
      <c r="SWA2" s="277"/>
      <c r="SWB2" s="277"/>
      <c r="SWC2" s="277"/>
      <c r="SWD2" s="277"/>
      <c r="SWE2" s="277"/>
      <c r="SWF2" s="277"/>
      <c r="SWG2" s="277"/>
      <c r="SWH2" s="277"/>
      <c r="SWI2" s="277"/>
      <c r="SWJ2" s="277"/>
      <c r="SWK2" s="277"/>
      <c r="SWL2" s="277"/>
      <c r="SWM2" s="277"/>
      <c r="SWN2" s="277"/>
      <c r="SWO2" s="277"/>
      <c r="SWP2" s="277"/>
      <c r="SWQ2" s="277"/>
      <c r="SWR2" s="277"/>
      <c r="SWS2" s="277"/>
      <c r="SWT2" s="277"/>
      <c r="SWU2" s="277"/>
      <c r="SWV2" s="277"/>
      <c r="SWW2" s="277"/>
      <c r="SWX2" s="277"/>
      <c r="SWY2" s="277"/>
      <c r="SWZ2" s="277"/>
      <c r="SXA2" s="277"/>
      <c r="SXB2" s="277"/>
      <c r="SXC2" s="277"/>
      <c r="SXD2" s="277"/>
      <c r="SXE2" s="277"/>
      <c r="SXF2" s="277"/>
      <c r="SXG2" s="277"/>
      <c r="SXH2" s="277"/>
      <c r="SXI2" s="277"/>
      <c r="SXJ2" s="277"/>
      <c r="SXK2" s="277"/>
      <c r="SXL2" s="277"/>
      <c r="SXM2" s="277"/>
      <c r="SXN2" s="277"/>
      <c r="SXO2" s="277"/>
      <c r="SXP2" s="277"/>
      <c r="SXQ2" s="277"/>
      <c r="SXR2" s="277"/>
      <c r="SXS2" s="277"/>
      <c r="SXT2" s="277"/>
      <c r="SXU2" s="277"/>
      <c r="SXV2" s="277"/>
      <c r="SXW2" s="277"/>
      <c r="SXX2" s="277"/>
      <c r="SXY2" s="277"/>
      <c r="SXZ2" s="277"/>
      <c r="SYA2" s="277"/>
      <c r="SYB2" s="277"/>
      <c r="SYC2" s="277"/>
      <c r="SYD2" s="277"/>
      <c r="SYE2" s="277"/>
      <c r="SYF2" s="277"/>
      <c r="SYG2" s="277"/>
      <c r="SYH2" s="277"/>
      <c r="SYI2" s="277"/>
      <c r="SYJ2" s="277"/>
      <c r="SYK2" s="277"/>
      <c r="SYL2" s="277"/>
      <c r="SYM2" s="277"/>
      <c r="SYN2" s="277"/>
      <c r="SYO2" s="277"/>
      <c r="SYP2" s="277"/>
      <c r="SYQ2" s="277"/>
      <c r="SYR2" s="277"/>
      <c r="SYS2" s="277"/>
      <c r="SYT2" s="277"/>
      <c r="SYU2" s="277"/>
      <c r="SYV2" s="277"/>
      <c r="SYW2" s="277"/>
      <c r="SYX2" s="277"/>
      <c r="SYY2" s="277"/>
      <c r="SYZ2" s="277"/>
      <c r="SZA2" s="277"/>
      <c r="SZB2" s="277"/>
      <c r="SZC2" s="277"/>
      <c r="SZD2" s="277"/>
      <c r="SZE2" s="277"/>
      <c r="SZF2" s="277"/>
      <c r="SZG2" s="277"/>
      <c r="SZH2" s="277"/>
      <c r="SZI2" s="277"/>
      <c r="SZJ2" s="277"/>
      <c r="SZK2" s="277"/>
      <c r="SZL2" s="277"/>
      <c r="SZM2" s="277"/>
      <c r="SZN2" s="277"/>
      <c r="SZO2" s="277"/>
      <c r="SZP2" s="277"/>
      <c r="SZQ2" s="277"/>
      <c r="SZR2" s="277"/>
      <c r="SZS2" s="277"/>
      <c r="SZT2" s="277"/>
      <c r="SZU2" s="277"/>
      <c r="SZV2" s="277"/>
      <c r="SZW2" s="277"/>
      <c r="SZX2" s="277"/>
      <c r="SZY2" s="277"/>
      <c r="SZZ2" s="277"/>
      <c r="TAA2" s="277"/>
      <c r="TAB2" s="277"/>
      <c r="TAC2" s="277"/>
      <c r="TAD2" s="277"/>
      <c r="TAE2" s="277"/>
      <c r="TAF2" s="277"/>
      <c r="TAG2" s="277"/>
      <c r="TAH2" s="277"/>
      <c r="TAI2" s="277"/>
      <c r="TAJ2" s="277"/>
      <c r="TAK2" s="277"/>
      <c r="TAL2" s="277"/>
      <c r="TAM2" s="277"/>
      <c r="TAN2" s="277"/>
      <c r="TAO2" s="277"/>
      <c r="TAP2" s="277"/>
      <c r="TAQ2" s="277"/>
      <c r="TAR2" s="277"/>
      <c r="TAS2" s="277"/>
      <c r="TAT2" s="277"/>
      <c r="TAU2" s="277"/>
      <c r="TAV2" s="277"/>
      <c r="TAW2" s="277"/>
      <c r="TAX2" s="277"/>
      <c r="TAY2" s="277"/>
      <c r="TAZ2" s="277"/>
      <c r="TBA2" s="277"/>
      <c r="TBB2" s="277"/>
      <c r="TBC2" s="277"/>
      <c r="TBD2" s="277"/>
      <c r="TBE2" s="277"/>
      <c r="TBF2" s="277"/>
      <c r="TBG2" s="277"/>
      <c r="TBH2" s="277"/>
      <c r="TBI2" s="277"/>
      <c r="TBJ2" s="277"/>
      <c r="TBK2" s="277"/>
      <c r="TBL2" s="277"/>
      <c r="TBM2" s="277"/>
      <c r="TBN2" s="277"/>
      <c r="TBO2" s="277"/>
      <c r="TBP2" s="277"/>
      <c r="TBQ2" s="277"/>
      <c r="TBR2" s="277"/>
      <c r="TBS2" s="277"/>
      <c r="TBT2" s="277"/>
      <c r="TBU2" s="277"/>
      <c r="TBV2" s="277"/>
      <c r="TBW2" s="277"/>
      <c r="TBX2" s="277"/>
      <c r="TBY2" s="277"/>
      <c r="TBZ2" s="277"/>
      <c r="TCA2" s="277"/>
      <c r="TCB2" s="277"/>
      <c r="TCC2" s="277"/>
      <c r="TCD2" s="277"/>
      <c r="TCE2" s="277"/>
      <c r="TCF2" s="277"/>
      <c r="TCG2" s="277"/>
      <c r="TCH2" s="277"/>
      <c r="TCI2" s="277"/>
      <c r="TCJ2" s="277"/>
      <c r="TCK2" s="277"/>
      <c r="TCL2" s="277"/>
      <c r="TCM2" s="277"/>
      <c r="TCN2" s="277"/>
      <c r="TCO2" s="277"/>
      <c r="TCP2" s="277"/>
      <c r="TCQ2" s="277"/>
      <c r="TCR2" s="277"/>
      <c r="TCS2" s="277"/>
      <c r="TCT2" s="277"/>
      <c r="TCU2" s="277"/>
      <c r="TCV2" s="277"/>
      <c r="TCW2" s="277"/>
      <c r="TCX2" s="277"/>
      <c r="TCY2" s="277"/>
      <c r="TCZ2" s="277"/>
      <c r="TDA2" s="277"/>
      <c r="TDB2" s="277"/>
      <c r="TDC2" s="277"/>
      <c r="TDD2" s="277"/>
      <c r="TDE2" s="277"/>
      <c r="TDF2" s="277"/>
      <c r="TDG2" s="277"/>
      <c r="TDH2" s="277"/>
      <c r="TDI2" s="277"/>
      <c r="TDJ2" s="277"/>
      <c r="TDK2" s="277"/>
      <c r="TDL2" s="277"/>
      <c r="TDM2" s="277"/>
      <c r="TDN2" s="277"/>
      <c r="TDO2" s="277"/>
      <c r="TDP2" s="277"/>
      <c r="TDQ2" s="277"/>
      <c r="TDR2" s="277"/>
      <c r="TDS2" s="277"/>
      <c r="TDT2" s="277"/>
      <c r="TDU2" s="277"/>
      <c r="TDV2" s="277"/>
      <c r="TDW2" s="277"/>
      <c r="TDX2" s="277"/>
      <c r="TDY2" s="277"/>
      <c r="TDZ2" s="277"/>
      <c r="TEA2" s="277"/>
      <c r="TEB2" s="277"/>
      <c r="TEC2" s="277"/>
      <c r="TED2" s="277"/>
      <c r="TEE2" s="277"/>
      <c r="TEF2" s="277"/>
      <c r="TEG2" s="277"/>
      <c r="TEH2" s="277"/>
      <c r="TEI2" s="277"/>
      <c r="TEJ2" s="277"/>
      <c r="TEK2" s="277"/>
      <c r="TEL2" s="277"/>
      <c r="TEM2" s="277"/>
      <c r="TEN2" s="277"/>
      <c r="TEO2" s="277"/>
      <c r="TEP2" s="277"/>
      <c r="TEQ2" s="277"/>
      <c r="TER2" s="277"/>
      <c r="TES2" s="277"/>
      <c r="TET2" s="277"/>
      <c r="TEU2" s="277"/>
      <c r="TEV2" s="277"/>
      <c r="TEW2" s="277"/>
      <c r="TEX2" s="277"/>
      <c r="TEY2" s="277"/>
      <c r="TEZ2" s="277"/>
      <c r="TFA2" s="277"/>
      <c r="TFB2" s="277"/>
      <c r="TFC2" s="277"/>
      <c r="TFD2" s="277"/>
      <c r="TFE2" s="277"/>
      <c r="TFF2" s="277"/>
      <c r="TFG2" s="277"/>
      <c r="TFH2" s="277"/>
      <c r="TFI2" s="277"/>
      <c r="TFJ2" s="277"/>
      <c r="TFK2" s="277"/>
      <c r="TFL2" s="277"/>
      <c r="TFM2" s="277"/>
      <c r="TFN2" s="277"/>
      <c r="TFO2" s="277"/>
      <c r="TFP2" s="277"/>
      <c r="TFQ2" s="277"/>
      <c r="TFR2" s="277"/>
      <c r="TFS2" s="277"/>
      <c r="TFT2" s="277"/>
      <c r="TFU2" s="277"/>
      <c r="TFV2" s="277"/>
      <c r="TFW2" s="277"/>
      <c r="TFX2" s="277"/>
      <c r="TFY2" s="277"/>
      <c r="TFZ2" s="277"/>
      <c r="TGA2" s="277"/>
      <c r="TGB2" s="277"/>
      <c r="TGC2" s="277"/>
      <c r="TGD2" s="277"/>
      <c r="TGE2" s="277"/>
      <c r="TGF2" s="277"/>
      <c r="TGG2" s="277"/>
      <c r="TGH2" s="277"/>
      <c r="TGI2" s="277"/>
      <c r="TGJ2" s="277"/>
      <c r="TGK2" s="277"/>
      <c r="TGL2" s="277"/>
      <c r="TGM2" s="277"/>
      <c r="TGN2" s="277"/>
      <c r="TGO2" s="277"/>
      <c r="TGP2" s="277"/>
      <c r="TGQ2" s="277"/>
      <c r="TGR2" s="277"/>
      <c r="TGS2" s="277"/>
      <c r="TGT2" s="277"/>
      <c r="TGU2" s="277"/>
      <c r="TGV2" s="277"/>
      <c r="TGW2" s="277"/>
      <c r="TGX2" s="277"/>
      <c r="TGY2" s="277"/>
      <c r="TGZ2" s="277"/>
      <c r="THA2" s="277"/>
      <c r="THB2" s="277"/>
      <c r="THC2" s="277"/>
      <c r="THD2" s="277"/>
      <c r="THE2" s="277"/>
      <c r="THF2" s="277"/>
      <c r="THG2" s="277"/>
      <c r="THH2" s="277"/>
      <c r="THI2" s="277"/>
      <c r="THJ2" s="277"/>
      <c r="THK2" s="277"/>
      <c r="THL2" s="277"/>
      <c r="THM2" s="277"/>
      <c r="THN2" s="277"/>
      <c r="THO2" s="277"/>
      <c r="THP2" s="277"/>
      <c r="THQ2" s="277"/>
      <c r="THR2" s="277"/>
      <c r="THS2" s="277"/>
      <c r="THT2" s="277"/>
      <c r="THU2" s="277"/>
      <c r="THV2" s="277"/>
      <c r="THW2" s="277"/>
      <c r="THX2" s="277"/>
      <c r="THY2" s="277"/>
      <c r="THZ2" s="277"/>
      <c r="TIA2" s="277"/>
      <c r="TIB2" s="277"/>
      <c r="TIC2" s="277"/>
      <c r="TID2" s="277"/>
      <c r="TIE2" s="277"/>
      <c r="TIF2" s="277"/>
      <c r="TIG2" s="277"/>
      <c r="TIH2" s="277"/>
      <c r="TII2" s="277"/>
      <c r="TIJ2" s="277"/>
      <c r="TIK2" s="277"/>
      <c r="TIL2" s="277"/>
      <c r="TIM2" s="277"/>
      <c r="TIN2" s="277"/>
      <c r="TIO2" s="277"/>
      <c r="TIP2" s="277"/>
      <c r="TIQ2" s="277"/>
      <c r="TIR2" s="277"/>
      <c r="TIS2" s="277"/>
      <c r="TIT2" s="277"/>
      <c r="TIU2" s="277"/>
      <c r="TIV2" s="277"/>
      <c r="TIW2" s="277"/>
      <c r="TIX2" s="277"/>
      <c r="TIY2" s="277"/>
      <c r="TIZ2" s="277"/>
      <c r="TJA2" s="277"/>
      <c r="TJB2" s="277"/>
      <c r="TJC2" s="277"/>
      <c r="TJD2" s="277"/>
      <c r="TJE2" s="277"/>
      <c r="TJF2" s="277"/>
      <c r="TJG2" s="277"/>
      <c r="TJH2" s="277"/>
      <c r="TJI2" s="277"/>
      <c r="TJJ2" s="277"/>
      <c r="TJK2" s="277"/>
      <c r="TJL2" s="277"/>
      <c r="TJM2" s="277"/>
      <c r="TJN2" s="277"/>
      <c r="TJO2" s="277"/>
      <c r="TJP2" s="277"/>
      <c r="TJQ2" s="277"/>
      <c r="TJR2" s="277"/>
      <c r="TJS2" s="277"/>
      <c r="TJT2" s="277"/>
      <c r="TJU2" s="277"/>
      <c r="TJV2" s="277"/>
      <c r="TJW2" s="277"/>
      <c r="TJX2" s="277"/>
      <c r="TJY2" s="277"/>
      <c r="TJZ2" s="277"/>
      <c r="TKA2" s="277"/>
      <c r="TKB2" s="277"/>
      <c r="TKC2" s="277"/>
      <c r="TKD2" s="277"/>
      <c r="TKE2" s="277"/>
      <c r="TKF2" s="277"/>
      <c r="TKG2" s="277"/>
      <c r="TKH2" s="277"/>
      <c r="TKI2" s="277"/>
      <c r="TKJ2" s="277"/>
      <c r="TKK2" s="277"/>
      <c r="TKL2" s="277"/>
      <c r="TKM2" s="277"/>
      <c r="TKN2" s="277"/>
      <c r="TKO2" s="277"/>
      <c r="TKP2" s="277"/>
      <c r="TKQ2" s="277"/>
      <c r="TKR2" s="277"/>
      <c r="TKS2" s="277"/>
      <c r="TKT2" s="277"/>
      <c r="TKU2" s="277"/>
      <c r="TKV2" s="277"/>
      <c r="TKW2" s="277"/>
      <c r="TKX2" s="277"/>
      <c r="TKY2" s="277"/>
      <c r="TKZ2" s="277"/>
      <c r="TLA2" s="277"/>
      <c r="TLB2" s="277"/>
      <c r="TLC2" s="277"/>
      <c r="TLD2" s="277"/>
      <c r="TLE2" s="277"/>
      <c r="TLF2" s="277"/>
      <c r="TLG2" s="277"/>
      <c r="TLH2" s="277"/>
      <c r="TLI2" s="277"/>
      <c r="TLJ2" s="277"/>
      <c r="TLK2" s="277"/>
      <c r="TLL2" s="277"/>
      <c r="TLM2" s="277"/>
      <c r="TLN2" s="277"/>
      <c r="TLO2" s="277"/>
      <c r="TLP2" s="277"/>
      <c r="TLQ2" s="277"/>
      <c r="TLR2" s="277"/>
      <c r="TLS2" s="277"/>
      <c r="TLT2" s="277"/>
      <c r="TLU2" s="277"/>
      <c r="TLV2" s="277"/>
      <c r="TLW2" s="277"/>
      <c r="TLX2" s="277"/>
      <c r="TLY2" s="277"/>
      <c r="TLZ2" s="277"/>
      <c r="TMA2" s="277"/>
      <c r="TMB2" s="277"/>
      <c r="TMC2" s="277"/>
      <c r="TMD2" s="277"/>
      <c r="TME2" s="277"/>
      <c r="TMF2" s="277"/>
      <c r="TMG2" s="277"/>
      <c r="TMH2" s="277"/>
      <c r="TMI2" s="277"/>
      <c r="TMJ2" s="277"/>
      <c r="TMK2" s="277"/>
      <c r="TML2" s="277"/>
      <c r="TMM2" s="277"/>
      <c r="TMN2" s="277"/>
      <c r="TMO2" s="277"/>
      <c r="TMP2" s="277"/>
      <c r="TMQ2" s="277"/>
      <c r="TMR2" s="277"/>
      <c r="TMS2" s="277"/>
      <c r="TMT2" s="277"/>
      <c r="TMU2" s="277"/>
      <c r="TMV2" s="277"/>
      <c r="TMW2" s="277"/>
      <c r="TMX2" s="277"/>
      <c r="TMY2" s="277"/>
      <c r="TMZ2" s="277"/>
      <c r="TNA2" s="277"/>
      <c r="TNB2" s="277"/>
      <c r="TNC2" s="277"/>
      <c r="TND2" s="277"/>
      <c r="TNE2" s="277"/>
      <c r="TNF2" s="277"/>
      <c r="TNG2" s="277"/>
      <c r="TNH2" s="277"/>
      <c r="TNI2" s="277"/>
      <c r="TNJ2" s="277"/>
      <c r="TNK2" s="277"/>
      <c r="TNL2" s="277"/>
      <c r="TNM2" s="277"/>
      <c r="TNN2" s="277"/>
      <c r="TNO2" s="277"/>
      <c r="TNP2" s="277"/>
      <c r="TNQ2" s="277"/>
      <c r="TNR2" s="277"/>
      <c r="TNS2" s="277"/>
      <c r="TNT2" s="277"/>
      <c r="TNU2" s="277"/>
      <c r="TNV2" s="277"/>
      <c r="TNW2" s="277"/>
      <c r="TNX2" s="277"/>
      <c r="TNY2" s="277"/>
      <c r="TNZ2" s="277"/>
      <c r="TOA2" s="277"/>
      <c r="TOB2" s="277"/>
      <c r="TOC2" s="277"/>
      <c r="TOD2" s="277"/>
      <c r="TOE2" s="277"/>
      <c r="TOF2" s="277"/>
      <c r="TOG2" s="277"/>
      <c r="TOH2" s="277"/>
      <c r="TOI2" s="277"/>
      <c r="TOJ2" s="277"/>
      <c r="TOK2" s="277"/>
      <c r="TOL2" s="277"/>
      <c r="TOM2" s="277"/>
      <c r="TON2" s="277"/>
      <c r="TOO2" s="277"/>
      <c r="TOP2" s="277"/>
      <c r="TOQ2" s="277"/>
      <c r="TOR2" s="277"/>
      <c r="TOS2" s="277"/>
      <c r="TOT2" s="277"/>
      <c r="TOU2" s="277"/>
      <c r="TOV2" s="277"/>
      <c r="TOW2" s="277"/>
      <c r="TOX2" s="277"/>
      <c r="TOY2" s="277"/>
      <c r="TOZ2" s="277"/>
      <c r="TPA2" s="277"/>
      <c r="TPB2" s="277"/>
      <c r="TPC2" s="277"/>
      <c r="TPD2" s="277"/>
      <c r="TPE2" s="277"/>
      <c r="TPF2" s="277"/>
      <c r="TPG2" s="277"/>
      <c r="TPH2" s="277"/>
      <c r="TPI2" s="277"/>
      <c r="TPJ2" s="277"/>
      <c r="TPK2" s="277"/>
      <c r="TPL2" s="277"/>
      <c r="TPM2" s="277"/>
      <c r="TPN2" s="277"/>
      <c r="TPO2" s="277"/>
      <c r="TPP2" s="277"/>
      <c r="TPQ2" s="277"/>
      <c r="TPR2" s="277"/>
      <c r="TPS2" s="277"/>
      <c r="TPT2" s="277"/>
      <c r="TPU2" s="277"/>
      <c r="TPV2" s="277"/>
      <c r="TPW2" s="277"/>
      <c r="TPX2" s="277"/>
      <c r="TPY2" s="277"/>
      <c r="TPZ2" s="277"/>
      <c r="TQA2" s="277"/>
      <c r="TQB2" s="277"/>
      <c r="TQC2" s="277"/>
      <c r="TQD2" s="277"/>
      <c r="TQE2" s="277"/>
      <c r="TQF2" s="277"/>
      <c r="TQG2" s="277"/>
      <c r="TQH2" s="277"/>
      <c r="TQI2" s="277"/>
      <c r="TQJ2" s="277"/>
      <c r="TQK2" s="277"/>
      <c r="TQL2" s="277"/>
      <c r="TQM2" s="277"/>
      <c r="TQN2" s="277"/>
      <c r="TQO2" s="277"/>
      <c r="TQP2" s="277"/>
      <c r="TQQ2" s="277"/>
      <c r="TQR2" s="277"/>
      <c r="TQS2" s="277"/>
      <c r="TQT2" s="277"/>
      <c r="TQU2" s="277"/>
      <c r="TQV2" s="277"/>
      <c r="TQW2" s="277"/>
      <c r="TQX2" s="277"/>
      <c r="TQY2" s="277"/>
      <c r="TQZ2" s="277"/>
      <c r="TRA2" s="277"/>
      <c r="TRB2" s="277"/>
      <c r="TRC2" s="277"/>
      <c r="TRD2" s="277"/>
      <c r="TRE2" s="277"/>
      <c r="TRF2" s="277"/>
      <c r="TRG2" s="277"/>
      <c r="TRH2" s="277"/>
      <c r="TRI2" s="277"/>
      <c r="TRJ2" s="277"/>
      <c r="TRK2" s="277"/>
      <c r="TRL2" s="277"/>
      <c r="TRM2" s="277"/>
      <c r="TRN2" s="277"/>
      <c r="TRO2" s="277"/>
      <c r="TRP2" s="277"/>
      <c r="TRQ2" s="277"/>
      <c r="TRR2" s="277"/>
      <c r="TRS2" s="277"/>
      <c r="TRT2" s="277"/>
      <c r="TRU2" s="277"/>
      <c r="TRV2" s="277"/>
      <c r="TRW2" s="277"/>
      <c r="TRX2" s="277"/>
      <c r="TRY2" s="277"/>
      <c r="TRZ2" s="277"/>
      <c r="TSA2" s="277"/>
      <c r="TSB2" s="277"/>
      <c r="TSC2" s="277"/>
      <c r="TSD2" s="277"/>
      <c r="TSE2" s="277"/>
      <c r="TSF2" s="277"/>
      <c r="TSG2" s="277"/>
      <c r="TSH2" s="277"/>
      <c r="TSI2" s="277"/>
      <c r="TSJ2" s="277"/>
      <c r="TSK2" s="277"/>
      <c r="TSL2" s="277"/>
      <c r="TSM2" s="277"/>
      <c r="TSN2" s="277"/>
      <c r="TSO2" s="277"/>
      <c r="TSP2" s="277"/>
      <c r="TSQ2" s="277"/>
      <c r="TSR2" s="277"/>
      <c r="TSS2" s="277"/>
      <c r="TST2" s="277"/>
      <c r="TSU2" s="277"/>
      <c r="TSV2" s="277"/>
      <c r="TSW2" s="277"/>
      <c r="TSX2" s="277"/>
      <c r="TSY2" s="277"/>
      <c r="TSZ2" s="277"/>
      <c r="TTA2" s="277"/>
      <c r="TTB2" s="277"/>
      <c r="TTC2" s="277"/>
      <c r="TTD2" s="277"/>
      <c r="TTE2" s="277"/>
      <c r="TTF2" s="277"/>
      <c r="TTG2" s="277"/>
      <c r="TTH2" s="277"/>
      <c r="TTI2" s="277"/>
      <c r="TTJ2" s="277"/>
      <c r="TTK2" s="277"/>
      <c r="TTL2" s="277"/>
      <c r="TTM2" s="277"/>
      <c r="TTN2" s="277"/>
      <c r="TTO2" s="277"/>
      <c r="TTP2" s="277"/>
      <c r="TTQ2" s="277"/>
      <c r="TTR2" s="277"/>
      <c r="TTS2" s="277"/>
      <c r="TTT2" s="277"/>
      <c r="TTU2" s="277"/>
      <c r="TTV2" s="277"/>
      <c r="TTW2" s="277"/>
      <c r="TTX2" s="277"/>
      <c r="TTY2" s="277"/>
      <c r="TTZ2" s="277"/>
      <c r="TUA2" s="277"/>
      <c r="TUB2" s="277"/>
      <c r="TUC2" s="277"/>
      <c r="TUD2" s="277"/>
      <c r="TUE2" s="277"/>
      <c r="TUF2" s="277"/>
      <c r="TUG2" s="277"/>
      <c r="TUH2" s="277"/>
      <c r="TUI2" s="277"/>
      <c r="TUJ2" s="277"/>
      <c r="TUK2" s="277"/>
      <c r="TUL2" s="277"/>
      <c r="TUM2" s="277"/>
      <c r="TUN2" s="277"/>
      <c r="TUO2" s="277"/>
      <c r="TUP2" s="277"/>
      <c r="TUQ2" s="277"/>
      <c r="TUR2" s="277"/>
      <c r="TUS2" s="277"/>
      <c r="TUT2" s="277"/>
      <c r="TUU2" s="277"/>
      <c r="TUV2" s="277"/>
      <c r="TUW2" s="277"/>
      <c r="TUX2" s="277"/>
      <c r="TUY2" s="277"/>
      <c r="TUZ2" s="277"/>
      <c r="TVA2" s="277"/>
      <c r="TVB2" s="277"/>
      <c r="TVC2" s="277"/>
      <c r="TVD2" s="277"/>
      <c r="TVE2" s="277"/>
      <c r="TVF2" s="277"/>
      <c r="TVG2" s="277"/>
      <c r="TVH2" s="277"/>
      <c r="TVI2" s="277"/>
      <c r="TVJ2" s="277"/>
      <c r="TVK2" s="277"/>
      <c r="TVL2" s="277"/>
      <c r="TVM2" s="277"/>
      <c r="TVN2" s="277"/>
      <c r="TVO2" s="277"/>
      <c r="TVP2" s="277"/>
      <c r="TVQ2" s="277"/>
      <c r="TVR2" s="277"/>
      <c r="TVS2" s="277"/>
      <c r="TVT2" s="277"/>
      <c r="TVU2" s="277"/>
      <c r="TVV2" s="277"/>
      <c r="TVW2" s="277"/>
      <c r="TVX2" s="277"/>
      <c r="TVY2" s="277"/>
      <c r="TVZ2" s="277"/>
      <c r="TWA2" s="277"/>
      <c r="TWB2" s="277"/>
      <c r="TWC2" s="277"/>
      <c r="TWD2" s="277"/>
      <c r="TWE2" s="277"/>
      <c r="TWF2" s="277"/>
      <c r="TWG2" s="277"/>
      <c r="TWH2" s="277"/>
      <c r="TWI2" s="277"/>
      <c r="TWJ2" s="277"/>
      <c r="TWK2" s="277"/>
      <c r="TWL2" s="277"/>
      <c r="TWM2" s="277"/>
      <c r="TWN2" s="277"/>
      <c r="TWO2" s="277"/>
      <c r="TWP2" s="277"/>
      <c r="TWQ2" s="277"/>
      <c r="TWR2" s="277"/>
      <c r="TWS2" s="277"/>
      <c r="TWT2" s="277"/>
      <c r="TWU2" s="277"/>
      <c r="TWV2" s="277"/>
      <c r="TWW2" s="277"/>
      <c r="TWX2" s="277"/>
      <c r="TWY2" s="277"/>
      <c r="TWZ2" s="277"/>
      <c r="TXA2" s="277"/>
      <c r="TXB2" s="277"/>
      <c r="TXC2" s="277"/>
      <c r="TXD2" s="277"/>
      <c r="TXE2" s="277"/>
      <c r="TXF2" s="277"/>
      <c r="TXG2" s="277"/>
      <c r="TXH2" s="277"/>
      <c r="TXI2" s="277"/>
      <c r="TXJ2" s="277"/>
      <c r="TXK2" s="277"/>
      <c r="TXL2" s="277"/>
      <c r="TXM2" s="277"/>
      <c r="TXN2" s="277"/>
      <c r="TXO2" s="277"/>
      <c r="TXP2" s="277"/>
      <c r="TXQ2" s="277"/>
      <c r="TXR2" s="277"/>
      <c r="TXS2" s="277"/>
      <c r="TXT2" s="277"/>
      <c r="TXU2" s="277"/>
      <c r="TXV2" s="277"/>
      <c r="TXW2" s="277"/>
      <c r="TXX2" s="277"/>
      <c r="TXY2" s="277"/>
      <c r="TXZ2" s="277"/>
      <c r="TYA2" s="277"/>
      <c r="TYB2" s="277"/>
      <c r="TYC2" s="277"/>
      <c r="TYD2" s="277"/>
      <c r="TYE2" s="277"/>
      <c r="TYF2" s="277"/>
      <c r="TYG2" s="277"/>
      <c r="TYH2" s="277"/>
      <c r="TYI2" s="277"/>
      <c r="TYJ2" s="277"/>
      <c r="TYK2" s="277"/>
      <c r="TYL2" s="277"/>
      <c r="TYM2" s="277"/>
      <c r="TYN2" s="277"/>
      <c r="TYO2" s="277"/>
      <c r="TYP2" s="277"/>
      <c r="TYQ2" s="277"/>
      <c r="TYR2" s="277"/>
      <c r="TYS2" s="277"/>
      <c r="TYT2" s="277"/>
      <c r="TYU2" s="277"/>
      <c r="TYV2" s="277"/>
      <c r="TYW2" s="277"/>
      <c r="TYX2" s="277"/>
      <c r="TYY2" s="277"/>
      <c r="TYZ2" s="277"/>
      <c r="TZA2" s="277"/>
      <c r="TZB2" s="277"/>
      <c r="TZC2" s="277"/>
      <c r="TZD2" s="277"/>
      <c r="TZE2" s="277"/>
      <c r="TZF2" s="277"/>
      <c r="TZG2" s="277"/>
      <c r="TZH2" s="277"/>
      <c r="TZI2" s="277"/>
      <c r="TZJ2" s="277"/>
      <c r="TZK2" s="277"/>
      <c r="TZL2" s="277"/>
      <c r="TZM2" s="277"/>
      <c r="TZN2" s="277"/>
      <c r="TZO2" s="277"/>
      <c r="TZP2" s="277"/>
      <c r="TZQ2" s="277"/>
      <c r="TZR2" s="277"/>
      <c r="TZS2" s="277"/>
      <c r="TZT2" s="277"/>
      <c r="TZU2" s="277"/>
      <c r="TZV2" s="277"/>
      <c r="TZW2" s="277"/>
      <c r="TZX2" s="277"/>
      <c r="TZY2" s="277"/>
      <c r="TZZ2" s="277"/>
      <c r="UAA2" s="277"/>
      <c r="UAB2" s="277"/>
      <c r="UAC2" s="277"/>
      <c r="UAD2" s="277"/>
      <c r="UAE2" s="277"/>
      <c r="UAF2" s="277"/>
      <c r="UAG2" s="277"/>
      <c r="UAH2" s="277"/>
      <c r="UAI2" s="277"/>
      <c r="UAJ2" s="277"/>
      <c r="UAK2" s="277"/>
      <c r="UAL2" s="277"/>
      <c r="UAM2" s="277"/>
      <c r="UAN2" s="277"/>
      <c r="UAO2" s="277"/>
      <c r="UAP2" s="277"/>
      <c r="UAQ2" s="277"/>
      <c r="UAR2" s="277"/>
      <c r="UAS2" s="277"/>
      <c r="UAT2" s="277"/>
      <c r="UAU2" s="277"/>
      <c r="UAV2" s="277"/>
      <c r="UAW2" s="277"/>
      <c r="UAX2" s="277"/>
      <c r="UAY2" s="277"/>
      <c r="UAZ2" s="277"/>
      <c r="UBA2" s="277"/>
      <c r="UBB2" s="277"/>
      <c r="UBC2" s="277"/>
      <c r="UBD2" s="277"/>
      <c r="UBE2" s="277"/>
      <c r="UBF2" s="277"/>
      <c r="UBG2" s="277"/>
      <c r="UBH2" s="277"/>
      <c r="UBI2" s="277"/>
      <c r="UBJ2" s="277"/>
      <c r="UBK2" s="277"/>
      <c r="UBL2" s="277"/>
      <c r="UBM2" s="277"/>
      <c r="UBN2" s="277"/>
      <c r="UBO2" s="277"/>
      <c r="UBP2" s="277"/>
      <c r="UBQ2" s="277"/>
      <c r="UBR2" s="277"/>
      <c r="UBS2" s="277"/>
      <c r="UBT2" s="277"/>
      <c r="UBU2" s="277"/>
      <c r="UBV2" s="277"/>
      <c r="UBW2" s="277"/>
      <c r="UBX2" s="277"/>
      <c r="UBY2" s="277"/>
      <c r="UBZ2" s="277"/>
      <c r="UCA2" s="277"/>
      <c r="UCB2" s="277"/>
      <c r="UCC2" s="277"/>
      <c r="UCD2" s="277"/>
      <c r="UCE2" s="277"/>
      <c r="UCF2" s="277"/>
      <c r="UCG2" s="277"/>
      <c r="UCH2" s="277"/>
      <c r="UCI2" s="277"/>
      <c r="UCJ2" s="277"/>
      <c r="UCK2" s="277"/>
      <c r="UCL2" s="277"/>
      <c r="UCM2" s="277"/>
      <c r="UCN2" s="277"/>
      <c r="UCO2" s="277"/>
      <c r="UCP2" s="277"/>
      <c r="UCQ2" s="277"/>
      <c r="UCR2" s="277"/>
      <c r="UCS2" s="277"/>
      <c r="UCT2" s="277"/>
      <c r="UCU2" s="277"/>
      <c r="UCV2" s="277"/>
      <c r="UCW2" s="277"/>
      <c r="UCX2" s="277"/>
      <c r="UCY2" s="277"/>
      <c r="UCZ2" s="277"/>
      <c r="UDA2" s="277"/>
      <c r="UDB2" s="277"/>
      <c r="UDC2" s="277"/>
      <c r="UDD2" s="277"/>
      <c r="UDE2" s="277"/>
      <c r="UDF2" s="277"/>
      <c r="UDG2" s="277"/>
      <c r="UDH2" s="277"/>
      <c r="UDI2" s="277"/>
      <c r="UDJ2" s="277"/>
      <c r="UDK2" s="277"/>
      <c r="UDL2" s="277"/>
      <c r="UDM2" s="277"/>
      <c r="UDN2" s="277"/>
      <c r="UDO2" s="277"/>
      <c r="UDP2" s="277"/>
      <c r="UDQ2" s="277"/>
      <c r="UDR2" s="277"/>
      <c r="UDS2" s="277"/>
      <c r="UDT2" s="277"/>
      <c r="UDU2" s="277"/>
      <c r="UDV2" s="277"/>
      <c r="UDW2" s="277"/>
      <c r="UDX2" s="277"/>
      <c r="UDY2" s="277"/>
      <c r="UDZ2" s="277"/>
      <c r="UEA2" s="277"/>
      <c r="UEB2" s="277"/>
      <c r="UEC2" s="277"/>
      <c r="UED2" s="277"/>
      <c r="UEE2" s="277"/>
      <c r="UEF2" s="277"/>
      <c r="UEG2" s="277"/>
      <c r="UEH2" s="277"/>
      <c r="UEI2" s="277"/>
      <c r="UEJ2" s="277"/>
      <c r="UEK2" s="277"/>
      <c r="UEL2" s="277"/>
      <c r="UEM2" s="277"/>
      <c r="UEN2" s="277"/>
      <c r="UEO2" s="277"/>
      <c r="UEP2" s="277"/>
      <c r="UEQ2" s="277"/>
      <c r="UER2" s="277"/>
      <c r="UES2" s="277"/>
      <c r="UET2" s="277"/>
      <c r="UEU2" s="277"/>
      <c r="UEV2" s="277"/>
      <c r="UEW2" s="277"/>
      <c r="UEX2" s="277"/>
      <c r="UEY2" s="277"/>
      <c r="UEZ2" s="277"/>
      <c r="UFA2" s="277"/>
      <c r="UFB2" s="277"/>
      <c r="UFC2" s="277"/>
      <c r="UFD2" s="277"/>
      <c r="UFE2" s="277"/>
      <c r="UFF2" s="277"/>
      <c r="UFG2" s="277"/>
      <c r="UFH2" s="277"/>
      <c r="UFI2" s="277"/>
      <c r="UFJ2" s="277"/>
      <c r="UFK2" s="277"/>
      <c r="UFL2" s="277"/>
      <c r="UFM2" s="277"/>
      <c r="UFN2" s="277"/>
      <c r="UFO2" s="277"/>
      <c r="UFP2" s="277"/>
      <c r="UFQ2" s="277"/>
      <c r="UFR2" s="277"/>
      <c r="UFS2" s="277"/>
      <c r="UFT2" s="277"/>
      <c r="UFU2" s="277"/>
      <c r="UFV2" s="277"/>
      <c r="UFW2" s="277"/>
      <c r="UFX2" s="277"/>
      <c r="UFY2" s="277"/>
      <c r="UFZ2" s="277"/>
      <c r="UGA2" s="277"/>
      <c r="UGB2" s="277"/>
      <c r="UGC2" s="277"/>
      <c r="UGD2" s="277"/>
      <c r="UGE2" s="277"/>
      <c r="UGF2" s="277"/>
      <c r="UGG2" s="277"/>
      <c r="UGH2" s="277"/>
      <c r="UGI2" s="277"/>
      <c r="UGJ2" s="277"/>
      <c r="UGK2" s="277"/>
      <c r="UGL2" s="277"/>
      <c r="UGM2" s="277"/>
      <c r="UGN2" s="277"/>
      <c r="UGO2" s="277"/>
      <c r="UGP2" s="277"/>
      <c r="UGQ2" s="277"/>
      <c r="UGR2" s="277"/>
      <c r="UGS2" s="277"/>
      <c r="UGT2" s="277"/>
      <c r="UGU2" s="277"/>
      <c r="UGV2" s="277"/>
      <c r="UGW2" s="277"/>
      <c r="UGX2" s="277"/>
      <c r="UGY2" s="277"/>
      <c r="UGZ2" s="277"/>
      <c r="UHA2" s="277"/>
      <c r="UHB2" s="277"/>
      <c r="UHC2" s="277"/>
      <c r="UHD2" s="277"/>
      <c r="UHE2" s="277"/>
      <c r="UHF2" s="277"/>
      <c r="UHG2" s="277"/>
      <c r="UHH2" s="277"/>
      <c r="UHI2" s="277"/>
      <c r="UHJ2" s="277"/>
      <c r="UHK2" s="277"/>
      <c r="UHL2" s="277"/>
      <c r="UHM2" s="277"/>
      <c r="UHN2" s="277"/>
      <c r="UHO2" s="277"/>
      <c r="UHP2" s="277"/>
      <c r="UHQ2" s="277"/>
      <c r="UHR2" s="277"/>
      <c r="UHS2" s="277"/>
      <c r="UHT2" s="277"/>
      <c r="UHU2" s="277"/>
      <c r="UHV2" s="277"/>
      <c r="UHW2" s="277"/>
      <c r="UHX2" s="277"/>
      <c r="UHY2" s="277"/>
      <c r="UHZ2" s="277"/>
      <c r="UIA2" s="277"/>
      <c r="UIB2" s="277"/>
      <c r="UIC2" s="277"/>
      <c r="UID2" s="277"/>
      <c r="UIE2" s="277"/>
      <c r="UIF2" s="277"/>
      <c r="UIG2" s="277"/>
      <c r="UIH2" s="277"/>
      <c r="UII2" s="277"/>
      <c r="UIJ2" s="277"/>
      <c r="UIK2" s="277"/>
      <c r="UIL2" s="277"/>
      <c r="UIM2" s="277"/>
      <c r="UIN2" s="277"/>
      <c r="UIO2" s="277"/>
      <c r="UIP2" s="277"/>
      <c r="UIQ2" s="277"/>
      <c r="UIR2" s="277"/>
      <c r="UIS2" s="277"/>
      <c r="UIT2" s="277"/>
      <c r="UIU2" s="277"/>
      <c r="UIV2" s="277"/>
      <c r="UIW2" s="277"/>
      <c r="UIX2" s="277"/>
      <c r="UIY2" s="277"/>
      <c r="UIZ2" s="277"/>
      <c r="UJA2" s="277"/>
      <c r="UJB2" s="277"/>
      <c r="UJC2" s="277"/>
      <c r="UJD2" s="277"/>
      <c r="UJE2" s="277"/>
      <c r="UJF2" s="277"/>
      <c r="UJG2" s="277"/>
      <c r="UJH2" s="277"/>
      <c r="UJI2" s="277"/>
      <c r="UJJ2" s="277"/>
      <c r="UJK2" s="277"/>
      <c r="UJL2" s="277"/>
      <c r="UJM2" s="277"/>
      <c r="UJN2" s="277"/>
      <c r="UJO2" s="277"/>
      <c r="UJP2" s="277"/>
      <c r="UJQ2" s="277"/>
      <c r="UJR2" s="277"/>
      <c r="UJS2" s="277"/>
      <c r="UJT2" s="277"/>
      <c r="UJU2" s="277"/>
      <c r="UJV2" s="277"/>
      <c r="UJW2" s="277"/>
      <c r="UJX2" s="277"/>
      <c r="UJY2" s="277"/>
      <c r="UJZ2" s="277"/>
      <c r="UKA2" s="277"/>
      <c r="UKB2" s="277"/>
      <c r="UKC2" s="277"/>
      <c r="UKD2" s="277"/>
      <c r="UKE2" s="277"/>
      <c r="UKF2" s="277"/>
      <c r="UKG2" s="277"/>
      <c r="UKH2" s="277"/>
      <c r="UKI2" s="277"/>
      <c r="UKJ2" s="277"/>
      <c r="UKK2" s="277"/>
      <c r="UKL2" s="277"/>
      <c r="UKM2" s="277"/>
      <c r="UKN2" s="277"/>
      <c r="UKO2" s="277"/>
      <c r="UKP2" s="277"/>
      <c r="UKQ2" s="277"/>
      <c r="UKR2" s="277"/>
      <c r="UKS2" s="277"/>
      <c r="UKT2" s="277"/>
      <c r="UKU2" s="277"/>
      <c r="UKV2" s="277"/>
      <c r="UKW2" s="277"/>
      <c r="UKX2" s="277"/>
      <c r="UKY2" s="277"/>
      <c r="UKZ2" s="277"/>
      <c r="ULA2" s="277"/>
      <c r="ULB2" s="277"/>
      <c r="ULC2" s="277"/>
      <c r="ULD2" s="277"/>
      <c r="ULE2" s="277"/>
      <c r="ULF2" s="277"/>
      <c r="ULG2" s="277"/>
      <c r="ULH2" s="277"/>
      <c r="ULI2" s="277"/>
      <c r="ULJ2" s="277"/>
      <c r="ULK2" s="277"/>
      <c r="ULL2" s="277"/>
      <c r="ULM2" s="277"/>
      <c r="ULN2" s="277"/>
      <c r="ULO2" s="277"/>
      <c r="ULP2" s="277"/>
      <c r="ULQ2" s="277"/>
      <c r="ULR2" s="277"/>
      <c r="ULS2" s="277"/>
      <c r="ULT2" s="277"/>
      <c r="ULU2" s="277"/>
      <c r="ULV2" s="277"/>
      <c r="ULW2" s="277"/>
      <c r="ULX2" s="277"/>
      <c r="ULY2" s="277"/>
      <c r="ULZ2" s="277"/>
      <c r="UMA2" s="277"/>
      <c r="UMB2" s="277"/>
      <c r="UMC2" s="277"/>
      <c r="UMD2" s="277"/>
      <c r="UME2" s="277"/>
      <c r="UMF2" s="277"/>
      <c r="UMG2" s="277"/>
      <c r="UMH2" s="277"/>
      <c r="UMI2" s="277"/>
      <c r="UMJ2" s="277"/>
      <c r="UMK2" s="277"/>
      <c r="UML2" s="277"/>
      <c r="UMM2" s="277"/>
      <c r="UMN2" s="277"/>
      <c r="UMO2" s="277"/>
      <c r="UMP2" s="277"/>
      <c r="UMQ2" s="277"/>
      <c r="UMR2" s="277"/>
      <c r="UMS2" s="277"/>
      <c r="UMT2" s="277"/>
      <c r="UMU2" s="277"/>
      <c r="UMV2" s="277"/>
      <c r="UMW2" s="277"/>
      <c r="UMX2" s="277"/>
      <c r="UMY2" s="277"/>
      <c r="UMZ2" s="277"/>
      <c r="UNA2" s="277"/>
      <c r="UNB2" s="277"/>
      <c r="UNC2" s="277"/>
      <c r="UND2" s="277"/>
      <c r="UNE2" s="277"/>
      <c r="UNF2" s="277"/>
      <c r="UNG2" s="277"/>
      <c r="UNH2" s="277"/>
      <c r="UNI2" s="277"/>
      <c r="UNJ2" s="277"/>
      <c r="UNK2" s="277"/>
      <c r="UNL2" s="277"/>
      <c r="UNM2" s="277"/>
      <c r="UNN2" s="277"/>
      <c r="UNO2" s="277"/>
      <c r="UNP2" s="277"/>
      <c r="UNQ2" s="277"/>
      <c r="UNR2" s="277"/>
      <c r="UNS2" s="277"/>
      <c r="UNT2" s="277"/>
      <c r="UNU2" s="277"/>
      <c r="UNV2" s="277"/>
      <c r="UNW2" s="277"/>
      <c r="UNX2" s="277"/>
      <c r="UNY2" s="277"/>
      <c r="UNZ2" s="277"/>
      <c r="UOA2" s="277"/>
      <c r="UOB2" s="277"/>
      <c r="UOC2" s="277"/>
      <c r="UOD2" s="277"/>
      <c r="UOE2" s="277"/>
      <c r="UOF2" s="277"/>
      <c r="UOG2" s="277"/>
      <c r="UOH2" s="277"/>
      <c r="UOI2" s="277"/>
      <c r="UOJ2" s="277"/>
      <c r="UOK2" s="277"/>
      <c r="UOL2" s="277"/>
      <c r="UOM2" s="277"/>
      <c r="UON2" s="277"/>
      <c r="UOO2" s="277"/>
      <c r="UOP2" s="277"/>
      <c r="UOQ2" s="277"/>
      <c r="UOR2" s="277"/>
      <c r="UOS2" s="277"/>
      <c r="UOT2" s="277"/>
      <c r="UOU2" s="277"/>
      <c r="UOV2" s="277"/>
      <c r="UOW2" s="277"/>
      <c r="UOX2" s="277"/>
      <c r="UOY2" s="277"/>
      <c r="UOZ2" s="277"/>
      <c r="UPA2" s="277"/>
      <c r="UPB2" s="277"/>
      <c r="UPC2" s="277"/>
      <c r="UPD2" s="277"/>
      <c r="UPE2" s="277"/>
      <c r="UPF2" s="277"/>
      <c r="UPG2" s="277"/>
      <c r="UPH2" s="277"/>
      <c r="UPI2" s="277"/>
      <c r="UPJ2" s="277"/>
      <c r="UPK2" s="277"/>
      <c r="UPL2" s="277"/>
      <c r="UPM2" s="277"/>
      <c r="UPN2" s="277"/>
      <c r="UPO2" s="277"/>
      <c r="UPP2" s="277"/>
      <c r="UPQ2" s="277"/>
      <c r="UPR2" s="277"/>
      <c r="UPS2" s="277"/>
      <c r="UPT2" s="277"/>
      <c r="UPU2" s="277"/>
      <c r="UPV2" s="277"/>
      <c r="UPW2" s="277"/>
      <c r="UPX2" s="277"/>
      <c r="UPY2" s="277"/>
      <c r="UPZ2" s="277"/>
      <c r="UQA2" s="277"/>
      <c r="UQB2" s="277"/>
      <c r="UQC2" s="277"/>
      <c r="UQD2" s="277"/>
      <c r="UQE2" s="277"/>
      <c r="UQF2" s="277"/>
      <c r="UQG2" s="277"/>
      <c r="UQH2" s="277"/>
      <c r="UQI2" s="277"/>
      <c r="UQJ2" s="277"/>
      <c r="UQK2" s="277"/>
      <c r="UQL2" s="277"/>
      <c r="UQM2" s="277"/>
      <c r="UQN2" s="277"/>
      <c r="UQO2" s="277"/>
      <c r="UQP2" s="277"/>
      <c r="UQQ2" s="277"/>
      <c r="UQR2" s="277"/>
      <c r="UQS2" s="277"/>
      <c r="UQT2" s="277"/>
      <c r="UQU2" s="277"/>
      <c r="UQV2" s="277"/>
      <c r="UQW2" s="277"/>
      <c r="UQX2" s="277"/>
      <c r="UQY2" s="277"/>
      <c r="UQZ2" s="277"/>
      <c r="URA2" s="277"/>
      <c r="URB2" s="277"/>
      <c r="URC2" s="277"/>
      <c r="URD2" s="277"/>
      <c r="URE2" s="277"/>
      <c r="URF2" s="277"/>
      <c r="URG2" s="277"/>
      <c r="URH2" s="277"/>
      <c r="URI2" s="277"/>
      <c r="URJ2" s="277"/>
      <c r="URK2" s="277"/>
      <c r="URL2" s="277"/>
      <c r="URM2" s="277"/>
      <c r="URN2" s="277"/>
      <c r="URO2" s="277"/>
      <c r="URP2" s="277"/>
      <c r="URQ2" s="277"/>
      <c r="URR2" s="277"/>
      <c r="URS2" s="277"/>
      <c r="URT2" s="277"/>
      <c r="URU2" s="277"/>
      <c r="URV2" s="277"/>
      <c r="URW2" s="277"/>
      <c r="URX2" s="277"/>
      <c r="URY2" s="277"/>
      <c r="URZ2" s="277"/>
      <c r="USA2" s="277"/>
      <c r="USB2" s="277"/>
      <c r="USC2" s="277"/>
      <c r="USD2" s="277"/>
      <c r="USE2" s="277"/>
      <c r="USF2" s="277"/>
      <c r="USG2" s="277"/>
      <c r="USH2" s="277"/>
      <c r="USI2" s="277"/>
      <c r="USJ2" s="277"/>
      <c r="USK2" s="277"/>
      <c r="USL2" s="277"/>
      <c r="USM2" s="277"/>
      <c r="USN2" s="277"/>
      <c r="USO2" s="277"/>
      <c r="USP2" s="277"/>
      <c r="USQ2" s="277"/>
      <c r="USR2" s="277"/>
      <c r="USS2" s="277"/>
      <c r="UST2" s="277"/>
      <c r="USU2" s="277"/>
      <c r="USV2" s="277"/>
      <c r="USW2" s="277"/>
      <c r="USX2" s="277"/>
      <c r="USY2" s="277"/>
      <c r="USZ2" s="277"/>
      <c r="UTA2" s="277"/>
      <c r="UTB2" s="277"/>
      <c r="UTC2" s="277"/>
      <c r="UTD2" s="277"/>
      <c r="UTE2" s="277"/>
      <c r="UTF2" s="277"/>
      <c r="UTG2" s="277"/>
      <c r="UTH2" s="277"/>
      <c r="UTI2" s="277"/>
      <c r="UTJ2" s="277"/>
      <c r="UTK2" s="277"/>
      <c r="UTL2" s="277"/>
      <c r="UTM2" s="277"/>
      <c r="UTN2" s="277"/>
      <c r="UTO2" s="277"/>
      <c r="UTP2" s="277"/>
      <c r="UTQ2" s="277"/>
      <c r="UTR2" s="277"/>
      <c r="UTS2" s="277"/>
      <c r="UTT2" s="277"/>
      <c r="UTU2" s="277"/>
      <c r="UTV2" s="277"/>
      <c r="UTW2" s="277"/>
      <c r="UTX2" s="277"/>
      <c r="UTY2" s="277"/>
      <c r="UTZ2" s="277"/>
      <c r="UUA2" s="277"/>
      <c r="UUB2" s="277"/>
      <c r="UUC2" s="277"/>
      <c r="UUD2" s="277"/>
      <c r="UUE2" s="277"/>
      <c r="UUF2" s="277"/>
      <c r="UUG2" s="277"/>
      <c r="UUH2" s="277"/>
      <c r="UUI2" s="277"/>
      <c r="UUJ2" s="277"/>
      <c r="UUK2" s="277"/>
      <c r="UUL2" s="277"/>
      <c r="UUM2" s="277"/>
      <c r="UUN2" s="277"/>
      <c r="UUO2" s="277"/>
      <c r="UUP2" s="277"/>
      <c r="UUQ2" s="277"/>
      <c r="UUR2" s="277"/>
      <c r="UUS2" s="277"/>
      <c r="UUT2" s="277"/>
      <c r="UUU2" s="277"/>
      <c r="UUV2" s="277"/>
      <c r="UUW2" s="277"/>
      <c r="UUX2" s="277"/>
      <c r="UUY2" s="277"/>
      <c r="UUZ2" s="277"/>
      <c r="UVA2" s="277"/>
      <c r="UVB2" s="277"/>
      <c r="UVC2" s="277"/>
      <c r="UVD2" s="277"/>
      <c r="UVE2" s="277"/>
      <c r="UVF2" s="277"/>
      <c r="UVG2" s="277"/>
      <c r="UVH2" s="277"/>
      <c r="UVI2" s="277"/>
      <c r="UVJ2" s="277"/>
      <c r="UVK2" s="277"/>
      <c r="UVL2" s="277"/>
      <c r="UVM2" s="277"/>
      <c r="UVN2" s="277"/>
      <c r="UVO2" s="277"/>
      <c r="UVP2" s="277"/>
      <c r="UVQ2" s="277"/>
      <c r="UVR2" s="277"/>
      <c r="UVS2" s="277"/>
      <c r="UVT2" s="277"/>
      <c r="UVU2" s="277"/>
      <c r="UVV2" s="277"/>
      <c r="UVW2" s="277"/>
      <c r="UVX2" s="277"/>
      <c r="UVY2" s="277"/>
      <c r="UVZ2" s="277"/>
      <c r="UWA2" s="277"/>
      <c r="UWB2" s="277"/>
      <c r="UWC2" s="277"/>
      <c r="UWD2" s="277"/>
      <c r="UWE2" s="277"/>
      <c r="UWF2" s="277"/>
      <c r="UWG2" s="277"/>
      <c r="UWH2" s="277"/>
      <c r="UWI2" s="277"/>
      <c r="UWJ2" s="277"/>
      <c r="UWK2" s="277"/>
      <c r="UWL2" s="277"/>
      <c r="UWM2" s="277"/>
      <c r="UWN2" s="277"/>
      <c r="UWO2" s="277"/>
      <c r="UWP2" s="277"/>
      <c r="UWQ2" s="277"/>
      <c r="UWR2" s="277"/>
      <c r="UWS2" s="277"/>
      <c r="UWT2" s="277"/>
      <c r="UWU2" s="277"/>
      <c r="UWV2" s="277"/>
      <c r="UWW2" s="277"/>
      <c r="UWX2" s="277"/>
      <c r="UWY2" s="277"/>
      <c r="UWZ2" s="277"/>
      <c r="UXA2" s="277"/>
      <c r="UXB2" s="277"/>
      <c r="UXC2" s="277"/>
      <c r="UXD2" s="277"/>
      <c r="UXE2" s="277"/>
      <c r="UXF2" s="277"/>
      <c r="UXG2" s="277"/>
      <c r="UXH2" s="277"/>
      <c r="UXI2" s="277"/>
      <c r="UXJ2" s="277"/>
      <c r="UXK2" s="277"/>
      <c r="UXL2" s="277"/>
      <c r="UXM2" s="277"/>
      <c r="UXN2" s="277"/>
      <c r="UXO2" s="277"/>
      <c r="UXP2" s="277"/>
      <c r="UXQ2" s="277"/>
      <c r="UXR2" s="277"/>
      <c r="UXS2" s="277"/>
      <c r="UXT2" s="277"/>
      <c r="UXU2" s="277"/>
      <c r="UXV2" s="277"/>
      <c r="UXW2" s="277"/>
      <c r="UXX2" s="277"/>
      <c r="UXY2" s="277"/>
      <c r="UXZ2" s="277"/>
      <c r="UYA2" s="277"/>
      <c r="UYB2" s="277"/>
      <c r="UYC2" s="277"/>
      <c r="UYD2" s="277"/>
      <c r="UYE2" s="277"/>
      <c r="UYF2" s="277"/>
      <c r="UYG2" s="277"/>
      <c r="UYH2" s="277"/>
      <c r="UYI2" s="277"/>
      <c r="UYJ2" s="277"/>
      <c r="UYK2" s="277"/>
      <c r="UYL2" s="277"/>
      <c r="UYM2" s="277"/>
      <c r="UYN2" s="277"/>
      <c r="UYO2" s="277"/>
      <c r="UYP2" s="277"/>
      <c r="UYQ2" s="277"/>
      <c r="UYR2" s="277"/>
      <c r="UYS2" s="277"/>
      <c r="UYT2" s="277"/>
      <c r="UYU2" s="277"/>
      <c r="UYV2" s="277"/>
      <c r="UYW2" s="277"/>
      <c r="UYX2" s="277"/>
      <c r="UYY2" s="277"/>
      <c r="UYZ2" s="277"/>
      <c r="UZA2" s="277"/>
      <c r="UZB2" s="277"/>
      <c r="UZC2" s="277"/>
      <c r="UZD2" s="277"/>
      <c r="UZE2" s="277"/>
      <c r="UZF2" s="277"/>
      <c r="UZG2" s="277"/>
      <c r="UZH2" s="277"/>
      <c r="UZI2" s="277"/>
      <c r="UZJ2" s="277"/>
      <c r="UZK2" s="277"/>
      <c r="UZL2" s="277"/>
      <c r="UZM2" s="277"/>
      <c r="UZN2" s="277"/>
      <c r="UZO2" s="277"/>
      <c r="UZP2" s="277"/>
      <c r="UZQ2" s="277"/>
      <c r="UZR2" s="277"/>
      <c r="UZS2" s="277"/>
      <c r="UZT2" s="277"/>
      <c r="UZU2" s="277"/>
      <c r="UZV2" s="277"/>
      <c r="UZW2" s="277"/>
      <c r="UZX2" s="277"/>
      <c r="UZY2" s="277"/>
      <c r="UZZ2" s="277"/>
      <c r="VAA2" s="277"/>
      <c r="VAB2" s="277"/>
      <c r="VAC2" s="277"/>
      <c r="VAD2" s="277"/>
      <c r="VAE2" s="277"/>
      <c r="VAF2" s="277"/>
      <c r="VAG2" s="277"/>
      <c r="VAH2" s="277"/>
      <c r="VAI2" s="277"/>
      <c r="VAJ2" s="277"/>
      <c r="VAK2" s="277"/>
      <c r="VAL2" s="277"/>
      <c r="VAM2" s="277"/>
      <c r="VAN2" s="277"/>
      <c r="VAO2" s="277"/>
      <c r="VAP2" s="277"/>
      <c r="VAQ2" s="277"/>
      <c r="VAR2" s="277"/>
      <c r="VAS2" s="277"/>
      <c r="VAT2" s="277"/>
      <c r="VAU2" s="277"/>
      <c r="VAV2" s="277"/>
      <c r="VAW2" s="277"/>
      <c r="VAX2" s="277"/>
      <c r="VAY2" s="277"/>
      <c r="VAZ2" s="277"/>
      <c r="VBA2" s="277"/>
      <c r="VBB2" s="277"/>
      <c r="VBC2" s="277"/>
      <c r="VBD2" s="277"/>
      <c r="VBE2" s="277"/>
      <c r="VBF2" s="277"/>
      <c r="VBG2" s="277"/>
      <c r="VBH2" s="277"/>
      <c r="VBI2" s="277"/>
      <c r="VBJ2" s="277"/>
      <c r="VBK2" s="277"/>
      <c r="VBL2" s="277"/>
      <c r="VBM2" s="277"/>
      <c r="VBN2" s="277"/>
      <c r="VBO2" s="277"/>
      <c r="VBP2" s="277"/>
      <c r="VBQ2" s="277"/>
      <c r="VBR2" s="277"/>
      <c r="VBS2" s="277"/>
      <c r="VBT2" s="277"/>
      <c r="VBU2" s="277"/>
      <c r="VBV2" s="277"/>
      <c r="VBW2" s="277"/>
      <c r="VBX2" s="277"/>
      <c r="VBY2" s="277"/>
      <c r="VBZ2" s="277"/>
      <c r="VCA2" s="277"/>
      <c r="VCB2" s="277"/>
      <c r="VCC2" s="277"/>
      <c r="VCD2" s="277"/>
      <c r="VCE2" s="277"/>
      <c r="VCF2" s="277"/>
      <c r="VCG2" s="277"/>
      <c r="VCH2" s="277"/>
      <c r="VCI2" s="277"/>
      <c r="VCJ2" s="277"/>
      <c r="VCK2" s="277"/>
      <c r="VCL2" s="277"/>
      <c r="VCM2" s="277"/>
      <c r="VCN2" s="277"/>
      <c r="VCO2" s="277"/>
      <c r="VCP2" s="277"/>
      <c r="VCQ2" s="277"/>
      <c r="VCR2" s="277"/>
      <c r="VCS2" s="277"/>
      <c r="VCT2" s="277"/>
      <c r="VCU2" s="277"/>
      <c r="VCV2" s="277"/>
      <c r="VCW2" s="277"/>
      <c r="VCX2" s="277"/>
      <c r="VCY2" s="277"/>
      <c r="VCZ2" s="277"/>
      <c r="VDA2" s="277"/>
      <c r="VDB2" s="277"/>
      <c r="VDC2" s="277"/>
      <c r="VDD2" s="277"/>
      <c r="VDE2" s="277"/>
      <c r="VDF2" s="277"/>
      <c r="VDG2" s="277"/>
      <c r="VDH2" s="277"/>
      <c r="VDI2" s="277"/>
      <c r="VDJ2" s="277"/>
      <c r="VDK2" s="277"/>
      <c r="VDL2" s="277"/>
      <c r="VDM2" s="277"/>
      <c r="VDN2" s="277"/>
      <c r="VDO2" s="277"/>
      <c r="VDP2" s="277"/>
      <c r="VDQ2" s="277"/>
      <c r="VDR2" s="277"/>
      <c r="VDS2" s="277"/>
      <c r="VDT2" s="277"/>
      <c r="VDU2" s="277"/>
      <c r="VDV2" s="277"/>
      <c r="VDW2" s="277"/>
      <c r="VDX2" s="277"/>
      <c r="VDY2" s="277"/>
      <c r="VDZ2" s="277"/>
      <c r="VEA2" s="277"/>
      <c r="VEB2" s="277"/>
      <c r="VEC2" s="277"/>
      <c r="VED2" s="277"/>
      <c r="VEE2" s="277"/>
      <c r="VEF2" s="277"/>
      <c r="VEG2" s="277"/>
      <c r="VEH2" s="277"/>
      <c r="VEI2" s="277"/>
      <c r="VEJ2" s="277"/>
      <c r="VEK2" s="277"/>
      <c r="VEL2" s="277"/>
      <c r="VEM2" s="277"/>
      <c r="VEN2" s="277"/>
      <c r="VEO2" s="277"/>
      <c r="VEP2" s="277"/>
      <c r="VEQ2" s="277"/>
      <c r="VER2" s="277"/>
      <c r="VES2" s="277"/>
      <c r="VET2" s="277"/>
      <c r="VEU2" s="277"/>
      <c r="VEV2" s="277"/>
      <c r="VEW2" s="277"/>
      <c r="VEX2" s="277"/>
      <c r="VEY2" s="277"/>
      <c r="VEZ2" s="277"/>
      <c r="VFA2" s="277"/>
      <c r="VFB2" s="277"/>
      <c r="VFC2" s="277"/>
      <c r="VFD2" s="277"/>
      <c r="VFE2" s="277"/>
      <c r="VFF2" s="277"/>
      <c r="VFG2" s="277"/>
      <c r="VFH2" s="277"/>
      <c r="VFI2" s="277"/>
      <c r="VFJ2" s="277"/>
      <c r="VFK2" s="277"/>
      <c r="VFL2" s="277"/>
      <c r="VFM2" s="277"/>
      <c r="VFN2" s="277"/>
      <c r="VFO2" s="277"/>
      <c r="VFP2" s="277"/>
      <c r="VFQ2" s="277"/>
      <c r="VFR2" s="277"/>
      <c r="VFS2" s="277"/>
      <c r="VFT2" s="277"/>
      <c r="VFU2" s="277"/>
      <c r="VFV2" s="277"/>
      <c r="VFW2" s="277"/>
      <c r="VFX2" s="277"/>
      <c r="VFY2" s="277"/>
      <c r="VFZ2" s="277"/>
      <c r="VGA2" s="277"/>
      <c r="VGB2" s="277"/>
      <c r="VGC2" s="277"/>
      <c r="VGD2" s="277"/>
      <c r="VGE2" s="277"/>
      <c r="VGF2" s="277"/>
      <c r="VGG2" s="277"/>
      <c r="VGH2" s="277"/>
      <c r="VGI2" s="277"/>
      <c r="VGJ2" s="277"/>
      <c r="VGK2" s="277"/>
      <c r="VGL2" s="277"/>
      <c r="VGM2" s="277"/>
      <c r="VGN2" s="277"/>
      <c r="VGO2" s="277"/>
      <c r="VGP2" s="277"/>
      <c r="VGQ2" s="277"/>
      <c r="VGR2" s="277"/>
      <c r="VGS2" s="277"/>
      <c r="VGT2" s="277"/>
      <c r="VGU2" s="277"/>
      <c r="VGV2" s="277"/>
      <c r="VGW2" s="277"/>
      <c r="VGX2" s="277"/>
      <c r="VGY2" s="277"/>
      <c r="VGZ2" s="277"/>
      <c r="VHA2" s="277"/>
      <c r="VHB2" s="277"/>
      <c r="VHC2" s="277"/>
      <c r="VHD2" s="277"/>
      <c r="VHE2" s="277"/>
      <c r="VHF2" s="277"/>
      <c r="VHG2" s="277"/>
      <c r="VHH2" s="277"/>
      <c r="VHI2" s="277"/>
      <c r="VHJ2" s="277"/>
      <c r="VHK2" s="277"/>
      <c r="VHL2" s="277"/>
      <c r="VHM2" s="277"/>
      <c r="VHN2" s="277"/>
      <c r="VHO2" s="277"/>
      <c r="VHP2" s="277"/>
      <c r="VHQ2" s="277"/>
      <c r="VHR2" s="277"/>
      <c r="VHS2" s="277"/>
      <c r="VHT2" s="277"/>
      <c r="VHU2" s="277"/>
      <c r="VHV2" s="277"/>
      <c r="VHW2" s="277"/>
      <c r="VHX2" s="277"/>
      <c r="VHY2" s="277"/>
      <c r="VHZ2" s="277"/>
      <c r="VIA2" s="277"/>
      <c r="VIB2" s="277"/>
      <c r="VIC2" s="277"/>
      <c r="VID2" s="277"/>
      <c r="VIE2" s="277"/>
      <c r="VIF2" s="277"/>
      <c r="VIG2" s="277"/>
      <c r="VIH2" s="277"/>
      <c r="VII2" s="277"/>
      <c r="VIJ2" s="277"/>
      <c r="VIK2" s="277"/>
      <c r="VIL2" s="277"/>
      <c r="VIM2" s="277"/>
      <c r="VIN2" s="277"/>
      <c r="VIO2" s="277"/>
      <c r="VIP2" s="277"/>
      <c r="VIQ2" s="277"/>
      <c r="VIR2" s="277"/>
      <c r="VIS2" s="277"/>
      <c r="VIT2" s="277"/>
      <c r="VIU2" s="277"/>
      <c r="VIV2" s="277"/>
      <c r="VIW2" s="277"/>
      <c r="VIX2" s="277"/>
      <c r="VIY2" s="277"/>
      <c r="VIZ2" s="277"/>
      <c r="VJA2" s="277"/>
      <c r="VJB2" s="277"/>
      <c r="VJC2" s="277"/>
      <c r="VJD2" s="277"/>
      <c r="VJE2" s="277"/>
      <c r="VJF2" s="277"/>
      <c r="VJG2" s="277"/>
      <c r="VJH2" s="277"/>
      <c r="VJI2" s="277"/>
      <c r="VJJ2" s="277"/>
      <c r="VJK2" s="277"/>
      <c r="VJL2" s="277"/>
      <c r="VJM2" s="277"/>
      <c r="VJN2" s="277"/>
      <c r="VJO2" s="277"/>
      <c r="VJP2" s="277"/>
      <c r="VJQ2" s="277"/>
      <c r="VJR2" s="277"/>
      <c r="VJS2" s="277"/>
      <c r="VJT2" s="277"/>
      <c r="VJU2" s="277"/>
      <c r="VJV2" s="277"/>
      <c r="VJW2" s="277"/>
      <c r="VJX2" s="277"/>
      <c r="VJY2" s="277"/>
      <c r="VJZ2" s="277"/>
      <c r="VKA2" s="277"/>
      <c r="VKB2" s="277"/>
      <c r="VKC2" s="277"/>
      <c r="VKD2" s="277"/>
      <c r="VKE2" s="277"/>
      <c r="VKF2" s="277"/>
      <c r="VKG2" s="277"/>
      <c r="VKH2" s="277"/>
      <c r="VKI2" s="277"/>
      <c r="VKJ2" s="277"/>
      <c r="VKK2" s="277"/>
      <c r="VKL2" s="277"/>
      <c r="VKM2" s="277"/>
      <c r="VKN2" s="277"/>
      <c r="VKO2" s="277"/>
      <c r="VKP2" s="277"/>
      <c r="VKQ2" s="277"/>
      <c r="VKR2" s="277"/>
      <c r="VKS2" s="277"/>
      <c r="VKT2" s="277"/>
      <c r="VKU2" s="277"/>
      <c r="VKV2" s="277"/>
      <c r="VKW2" s="277"/>
      <c r="VKX2" s="277"/>
      <c r="VKY2" s="277"/>
      <c r="VKZ2" s="277"/>
      <c r="VLA2" s="277"/>
      <c r="VLB2" s="277"/>
      <c r="VLC2" s="277"/>
      <c r="VLD2" s="277"/>
      <c r="VLE2" s="277"/>
      <c r="VLF2" s="277"/>
      <c r="VLG2" s="277"/>
      <c r="VLH2" s="277"/>
      <c r="VLI2" s="277"/>
      <c r="VLJ2" s="277"/>
      <c r="VLK2" s="277"/>
      <c r="VLL2" s="277"/>
      <c r="VLM2" s="277"/>
      <c r="VLN2" s="277"/>
      <c r="VLO2" s="277"/>
      <c r="VLP2" s="277"/>
      <c r="VLQ2" s="277"/>
      <c r="VLR2" s="277"/>
      <c r="VLS2" s="277"/>
      <c r="VLT2" s="277"/>
      <c r="VLU2" s="277"/>
      <c r="VLV2" s="277"/>
      <c r="VLW2" s="277"/>
      <c r="VLX2" s="277"/>
      <c r="VLY2" s="277"/>
      <c r="VLZ2" s="277"/>
      <c r="VMA2" s="277"/>
      <c r="VMB2" s="277"/>
      <c r="VMC2" s="277"/>
      <c r="VMD2" s="277"/>
      <c r="VME2" s="277"/>
      <c r="VMF2" s="277"/>
      <c r="VMG2" s="277"/>
      <c r="VMH2" s="277"/>
      <c r="VMI2" s="277"/>
      <c r="VMJ2" s="277"/>
      <c r="VMK2" s="277"/>
      <c r="VML2" s="277"/>
      <c r="VMM2" s="277"/>
      <c r="VMN2" s="277"/>
      <c r="VMO2" s="277"/>
      <c r="VMP2" s="277"/>
      <c r="VMQ2" s="277"/>
      <c r="VMR2" s="277"/>
      <c r="VMS2" s="277"/>
      <c r="VMT2" s="277"/>
      <c r="VMU2" s="277"/>
      <c r="VMV2" s="277"/>
      <c r="VMW2" s="277"/>
      <c r="VMX2" s="277"/>
      <c r="VMY2" s="277"/>
      <c r="VMZ2" s="277"/>
      <c r="VNA2" s="277"/>
      <c r="VNB2" s="277"/>
      <c r="VNC2" s="277"/>
      <c r="VND2" s="277"/>
      <c r="VNE2" s="277"/>
      <c r="VNF2" s="277"/>
      <c r="VNG2" s="277"/>
      <c r="VNH2" s="277"/>
      <c r="VNI2" s="277"/>
      <c r="VNJ2" s="277"/>
      <c r="VNK2" s="277"/>
      <c r="VNL2" s="277"/>
      <c r="VNM2" s="277"/>
      <c r="VNN2" s="277"/>
      <c r="VNO2" s="277"/>
      <c r="VNP2" s="277"/>
      <c r="VNQ2" s="277"/>
      <c r="VNR2" s="277"/>
      <c r="VNS2" s="277"/>
      <c r="VNT2" s="277"/>
      <c r="VNU2" s="277"/>
      <c r="VNV2" s="277"/>
      <c r="VNW2" s="277"/>
      <c r="VNX2" s="277"/>
      <c r="VNY2" s="277"/>
      <c r="VNZ2" s="277"/>
      <c r="VOA2" s="277"/>
      <c r="VOB2" s="277"/>
      <c r="VOC2" s="277"/>
      <c r="VOD2" s="277"/>
      <c r="VOE2" s="277"/>
      <c r="VOF2" s="277"/>
      <c r="VOG2" s="277"/>
      <c r="VOH2" s="277"/>
      <c r="VOI2" s="277"/>
      <c r="VOJ2" s="277"/>
      <c r="VOK2" s="277"/>
      <c r="VOL2" s="277"/>
      <c r="VOM2" s="277"/>
      <c r="VON2" s="277"/>
      <c r="VOO2" s="277"/>
      <c r="VOP2" s="277"/>
      <c r="VOQ2" s="277"/>
      <c r="VOR2" s="277"/>
      <c r="VOS2" s="277"/>
      <c r="VOT2" s="277"/>
      <c r="VOU2" s="277"/>
      <c r="VOV2" s="277"/>
      <c r="VOW2" s="277"/>
      <c r="VOX2" s="277"/>
      <c r="VOY2" s="277"/>
      <c r="VOZ2" s="277"/>
      <c r="VPA2" s="277"/>
      <c r="VPB2" s="277"/>
      <c r="VPC2" s="277"/>
      <c r="VPD2" s="277"/>
      <c r="VPE2" s="277"/>
      <c r="VPF2" s="277"/>
      <c r="VPG2" s="277"/>
      <c r="VPH2" s="277"/>
      <c r="VPI2" s="277"/>
      <c r="VPJ2" s="277"/>
      <c r="VPK2" s="277"/>
      <c r="VPL2" s="277"/>
      <c r="VPM2" s="277"/>
      <c r="VPN2" s="277"/>
      <c r="VPO2" s="277"/>
      <c r="VPP2" s="277"/>
      <c r="VPQ2" s="277"/>
      <c r="VPR2" s="277"/>
      <c r="VPS2" s="277"/>
      <c r="VPT2" s="277"/>
      <c r="VPU2" s="277"/>
      <c r="VPV2" s="277"/>
      <c r="VPW2" s="277"/>
      <c r="VPX2" s="277"/>
      <c r="VPY2" s="277"/>
      <c r="VPZ2" s="277"/>
      <c r="VQA2" s="277"/>
      <c r="VQB2" s="277"/>
      <c r="VQC2" s="277"/>
      <c r="VQD2" s="277"/>
      <c r="VQE2" s="277"/>
      <c r="VQF2" s="277"/>
      <c r="VQG2" s="277"/>
      <c r="VQH2" s="277"/>
      <c r="VQI2" s="277"/>
      <c r="VQJ2" s="277"/>
      <c r="VQK2" s="277"/>
      <c r="VQL2" s="277"/>
      <c r="VQM2" s="277"/>
      <c r="VQN2" s="277"/>
      <c r="VQO2" s="277"/>
      <c r="VQP2" s="277"/>
      <c r="VQQ2" s="277"/>
      <c r="VQR2" s="277"/>
      <c r="VQS2" s="277"/>
      <c r="VQT2" s="277"/>
      <c r="VQU2" s="277"/>
      <c r="VQV2" s="277"/>
      <c r="VQW2" s="277"/>
      <c r="VQX2" s="277"/>
      <c r="VQY2" s="277"/>
      <c r="VQZ2" s="277"/>
      <c r="VRA2" s="277"/>
      <c r="VRB2" s="277"/>
      <c r="VRC2" s="277"/>
      <c r="VRD2" s="277"/>
      <c r="VRE2" s="277"/>
      <c r="VRF2" s="277"/>
      <c r="VRG2" s="277"/>
      <c r="VRH2" s="277"/>
      <c r="VRI2" s="277"/>
      <c r="VRJ2" s="277"/>
      <c r="VRK2" s="277"/>
      <c r="VRL2" s="277"/>
      <c r="VRM2" s="277"/>
      <c r="VRN2" s="277"/>
      <c r="VRO2" s="277"/>
      <c r="VRP2" s="277"/>
      <c r="VRQ2" s="277"/>
      <c r="VRR2" s="277"/>
      <c r="VRS2" s="277"/>
      <c r="VRT2" s="277"/>
      <c r="VRU2" s="277"/>
      <c r="VRV2" s="277"/>
      <c r="VRW2" s="277"/>
      <c r="VRX2" s="277"/>
      <c r="VRY2" s="277"/>
      <c r="VRZ2" s="277"/>
      <c r="VSA2" s="277"/>
      <c r="VSB2" s="277"/>
      <c r="VSC2" s="277"/>
      <c r="VSD2" s="277"/>
      <c r="VSE2" s="277"/>
      <c r="VSF2" s="277"/>
      <c r="VSG2" s="277"/>
      <c r="VSH2" s="277"/>
      <c r="VSI2" s="277"/>
      <c r="VSJ2" s="277"/>
      <c r="VSK2" s="277"/>
      <c r="VSL2" s="277"/>
      <c r="VSM2" s="277"/>
      <c r="VSN2" s="277"/>
      <c r="VSO2" s="277"/>
      <c r="VSP2" s="277"/>
      <c r="VSQ2" s="277"/>
      <c r="VSR2" s="277"/>
      <c r="VSS2" s="277"/>
      <c r="VST2" s="277"/>
      <c r="VSU2" s="277"/>
      <c r="VSV2" s="277"/>
      <c r="VSW2" s="277"/>
      <c r="VSX2" s="277"/>
      <c r="VSY2" s="277"/>
      <c r="VSZ2" s="277"/>
      <c r="VTA2" s="277"/>
      <c r="VTB2" s="277"/>
      <c r="VTC2" s="277"/>
      <c r="VTD2" s="277"/>
      <c r="VTE2" s="277"/>
      <c r="VTF2" s="277"/>
      <c r="VTG2" s="277"/>
      <c r="VTH2" s="277"/>
      <c r="VTI2" s="277"/>
      <c r="VTJ2" s="277"/>
      <c r="VTK2" s="277"/>
      <c r="VTL2" s="277"/>
      <c r="VTM2" s="277"/>
      <c r="VTN2" s="277"/>
      <c r="VTO2" s="277"/>
      <c r="VTP2" s="277"/>
      <c r="VTQ2" s="277"/>
      <c r="VTR2" s="277"/>
      <c r="VTS2" s="277"/>
      <c r="VTT2" s="277"/>
      <c r="VTU2" s="277"/>
      <c r="VTV2" s="277"/>
      <c r="VTW2" s="277"/>
      <c r="VTX2" s="277"/>
      <c r="VTY2" s="277"/>
      <c r="VTZ2" s="277"/>
      <c r="VUA2" s="277"/>
      <c r="VUB2" s="277"/>
      <c r="VUC2" s="277"/>
      <c r="VUD2" s="277"/>
      <c r="VUE2" s="277"/>
      <c r="VUF2" s="277"/>
      <c r="VUG2" s="277"/>
      <c r="VUH2" s="277"/>
      <c r="VUI2" s="277"/>
      <c r="VUJ2" s="277"/>
      <c r="VUK2" s="277"/>
      <c r="VUL2" s="277"/>
      <c r="VUM2" s="277"/>
      <c r="VUN2" s="277"/>
      <c r="VUO2" s="277"/>
      <c r="VUP2" s="277"/>
      <c r="VUQ2" s="277"/>
      <c r="VUR2" s="277"/>
      <c r="VUS2" s="277"/>
      <c r="VUT2" s="277"/>
      <c r="VUU2" s="277"/>
      <c r="VUV2" s="277"/>
      <c r="VUW2" s="277"/>
      <c r="VUX2" s="277"/>
      <c r="VUY2" s="277"/>
      <c r="VUZ2" s="277"/>
      <c r="VVA2" s="277"/>
      <c r="VVB2" s="277"/>
      <c r="VVC2" s="277"/>
      <c r="VVD2" s="277"/>
      <c r="VVE2" s="277"/>
      <c r="VVF2" s="277"/>
      <c r="VVG2" s="277"/>
      <c r="VVH2" s="277"/>
      <c r="VVI2" s="277"/>
      <c r="VVJ2" s="277"/>
      <c r="VVK2" s="277"/>
      <c r="VVL2" s="277"/>
      <c r="VVM2" s="277"/>
      <c r="VVN2" s="277"/>
      <c r="VVO2" s="277"/>
      <c r="VVP2" s="277"/>
      <c r="VVQ2" s="277"/>
      <c r="VVR2" s="277"/>
      <c r="VVS2" s="277"/>
      <c r="VVT2" s="277"/>
      <c r="VVU2" s="277"/>
      <c r="VVV2" s="277"/>
      <c r="VVW2" s="277"/>
      <c r="VVX2" s="277"/>
      <c r="VVY2" s="277"/>
      <c r="VVZ2" s="277"/>
      <c r="VWA2" s="277"/>
      <c r="VWB2" s="277"/>
      <c r="VWC2" s="277"/>
      <c r="VWD2" s="277"/>
      <c r="VWE2" s="277"/>
      <c r="VWF2" s="277"/>
      <c r="VWG2" s="277"/>
      <c r="VWH2" s="277"/>
      <c r="VWI2" s="277"/>
      <c r="VWJ2" s="277"/>
      <c r="VWK2" s="277"/>
      <c r="VWL2" s="277"/>
      <c r="VWM2" s="277"/>
      <c r="VWN2" s="277"/>
      <c r="VWO2" s="277"/>
      <c r="VWP2" s="277"/>
      <c r="VWQ2" s="277"/>
      <c r="VWR2" s="277"/>
      <c r="VWS2" s="277"/>
      <c r="VWT2" s="277"/>
      <c r="VWU2" s="277"/>
      <c r="VWV2" s="277"/>
      <c r="VWW2" s="277"/>
      <c r="VWX2" s="277"/>
      <c r="VWY2" s="277"/>
      <c r="VWZ2" s="277"/>
      <c r="VXA2" s="277"/>
      <c r="VXB2" s="277"/>
      <c r="VXC2" s="277"/>
      <c r="VXD2" s="277"/>
      <c r="VXE2" s="277"/>
      <c r="VXF2" s="277"/>
      <c r="VXG2" s="277"/>
      <c r="VXH2" s="277"/>
      <c r="VXI2" s="277"/>
      <c r="VXJ2" s="277"/>
      <c r="VXK2" s="277"/>
      <c r="VXL2" s="277"/>
      <c r="VXM2" s="277"/>
      <c r="VXN2" s="277"/>
      <c r="VXO2" s="277"/>
      <c r="VXP2" s="277"/>
      <c r="VXQ2" s="277"/>
      <c r="VXR2" s="277"/>
      <c r="VXS2" s="277"/>
      <c r="VXT2" s="277"/>
      <c r="VXU2" s="277"/>
      <c r="VXV2" s="277"/>
      <c r="VXW2" s="277"/>
      <c r="VXX2" s="277"/>
      <c r="VXY2" s="277"/>
      <c r="VXZ2" s="277"/>
      <c r="VYA2" s="277"/>
      <c r="VYB2" s="277"/>
      <c r="VYC2" s="277"/>
      <c r="VYD2" s="277"/>
      <c r="VYE2" s="277"/>
      <c r="VYF2" s="277"/>
      <c r="VYG2" s="277"/>
      <c r="VYH2" s="277"/>
      <c r="VYI2" s="277"/>
      <c r="VYJ2" s="277"/>
      <c r="VYK2" s="277"/>
      <c r="VYL2" s="277"/>
      <c r="VYM2" s="277"/>
      <c r="VYN2" s="277"/>
      <c r="VYO2" s="277"/>
      <c r="VYP2" s="277"/>
      <c r="VYQ2" s="277"/>
      <c r="VYR2" s="277"/>
      <c r="VYS2" s="277"/>
      <c r="VYT2" s="277"/>
      <c r="VYU2" s="277"/>
      <c r="VYV2" s="277"/>
      <c r="VYW2" s="277"/>
      <c r="VYX2" s="277"/>
      <c r="VYY2" s="277"/>
      <c r="VYZ2" s="277"/>
      <c r="VZA2" s="277"/>
      <c r="VZB2" s="277"/>
      <c r="VZC2" s="277"/>
      <c r="VZD2" s="277"/>
      <c r="VZE2" s="277"/>
      <c r="VZF2" s="277"/>
      <c r="VZG2" s="277"/>
      <c r="VZH2" s="277"/>
      <c r="VZI2" s="277"/>
      <c r="VZJ2" s="277"/>
      <c r="VZK2" s="277"/>
      <c r="VZL2" s="277"/>
      <c r="VZM2" s="277"/>
      <c r="VZN2" s="277"/>
      <c r="VZO2" s="277"/>
      <c r="VZP2" s="277"/>
      <c r="VZQ2" s="277"/>
      <c r="VZR2" s="277"/>
      <c r="VZS2" s="277"/>
      <c r="VZT2" s="277"/>
      <c r="VZU2" s="277"/>
      <c r="VZV2" s="277"/>
      <c r="VZW2" s="277"/>
      <c r="VZX2" s="277"/>
      <c r="VZY2" s="277"/>
      <c r="VZZ2" s="277"/>
      <c r="WAA2" s="277"/>
      <c r="WAB2" s="277"/>
      <c r="WAC2" s="277"/>
      <c r="WAD2" s="277"/>
      <c r="WAE2" s="277"/>
      <c r="WAF2" s="277"/>
      <c r="WAG2" s="277"/>
      <c r="WAH2" s="277"/>
      <c r="WAI2" s="277"/>
      <c r="WAJ2" s="277"/>
      <c r="WAK2" s="277"/>
      <c r="WAL2" s="277"/>
      <c r="WAM2" s="277"/>
      <c r="WAN2" s="277"/>
      <c r="WAO2" s="277"/>
      <c r="WAP2" s="277"/>
      <c r="WAQ2" s="277"/>
      <c r="WAR2" s="277"/>
      <c r="WAS2" s="277"/>
      <c r="WAT2" s="277"/>
      <c r="WAU2" s="277"/>
      <c r="WAV2" s="277"/>
      <c r="WAW2" s="277"/>
      <c r="WAX2" s="277"/>
      <c r="WAY2" s="277"/>
      <c r="WAZ2" s="277"/>
      <c r="WBA2" s="277"/>
      <c r="WBB2" s="277"/>
      <c r="WBC2" s="277"/>
      <c r="WBD2" s="277"/>
      <c r="WBE2" s="277"/>
      <c r="WBF2" s="277"/>
      <c r="WBG2" s="277"/>
      <c r="WBH2" s="277"/>
      <c r="WBI2" s="277"/>
      <c r="WBJ2" s="277"/>
      <c r="WBK2" s="277"/>
      <c r="WBL2" s="277"/>
      <c r="WBM2" s="277"/>
      <c r="WBN2" s="277"/>
      <c r="WBO2" s="277"/>
      <c r="WBP2" s="277"/>
      <c r="WBQ2" s="277"/>
      <c r="WBR2" s="277"/>
      <c r="WBS2" s="277"/>
      <c r="WBT2" s="277"/>
      <c r="WBU2" s="277"/>
      <c r="WBV2" s="277"/>
      <c r="WBW2" s="277"/>
      <c r="WBX2" s="277"/>
      <c r="WBY2" s="277"/>
      <c r="WBZ2" s="277"/>
      <c r="WCA2" s="277"/>
      <c r="WCB2" s="277"/>
      <c r="WCC2" s="277"/>
      <c r="WCD2" s="277"/>
      <c r="WCE2" s="277"/>
      <c r="WCF2" s="277"/>
      <c r="WCG2" s="277"/>
      <c r="WCH2" s="277"/>
      <c r="WCI2" s="277"/>
      <c r="WCJ2" s="277"/>
      <c r="WCK2" s="277"/>
      <c r="WCL2" s="277"/>
      <c r="WCM2" s="277"/>
      <c r="WCN2" s="277"/>
      <c r="WCO2" s="277"/>
      <c r="WCP2" s="277"/>
      <c r="WCQ2" s="277"/>
      <c r="WCR2" s="277"/>
      <c r="WCS2" s="277"/>
      <c r="WCT2" s="277"/>
      <c r="WCU2" s="277"/>
      <c r="WCV2" s="277"/>
      <c r="WCW2" s="277"/>
      <c r="WCX2" s="277"/>
      <c r="WCY2" s="277"/>
      <c r="WCZ2" s="277"/>
      <c r="WDA2" s="277"/>
      <c r="WDB2" s="277"/>
      <c r="WDC2" s="277"/>
      <c r="WDD2" s="277"/>
      <c r="WDE2" s="277"/>
      <c r="WDF2" s="277"/>
      <c r="WDG2" s="277"/>
      <c r="WDH2" s="277"/>
      <c r="WDI2" s="277"/>
      <c r="WDJ2" s="277"/>
      <c r="WDK2" s="277"/>
      <c r="WDL2" s="277"/>
      <c r="WDM2" s="277"/>
      <c r="WDN2" s="277"/>
      <c r="WDO2" s="277"/>
      <c r="WDP2" s="277"/>
      <c r="WDQ2" s="277"/>
      <c r="WDR2" s="277"/>
      <c r="WDS2" s="277"/>
      <c r="WDT2" s="277"/>
      <c r="WDU2" s="277"/>
      <c r="WDV2" s="277"/>
      <c r="WDW2" s="277"/>
      <c r="WDX2" s="277"/>
      <c r="WDY2" s="277"/>
      <c r="WDZ2" s="277"/>
      <c r="WEA2" s="277"/>
      <c r="WEB2" s="277"/>
      <c r="WEC2" s="277"/>
      <c r="WED2" s="277"/>
      <c r="WEE2" s="277"/>
      <c r="WEF2" s="277"/>
      <c r="WEG2" s="277"/>
      <c r="WEH2" s="277"/>
      <c r="WEI2" s="277"/>
      <c r="WEJ2" s="277"/>
      <c r="WEK2" s="277"/>
      <c r="WEL2" s="277"/>
      <c r="WEM2" s="277"/>
      <c r="WEN2" s="277"/>
      <c r="WEO2" s="277"/>
      <c r="WEP2" s="277"/>
      <c r="WEQ2" s="277"/>
      <c r="WER2" s="277"/>
      <c r="WES2" s="277"/>
      <c r="WET2" s="277"/>
      <c r="WEU2" s="277"/>
      <c r="WEV2" s="277"/>
      <c r="WEW2" s="277"/>
      <c r="WEX2" s="277"/>
      <c r="WEY2" s="277"/>
      <c r="WEZ2" s="277"/>
      <c r="WFA2" s="277"/>
      <c r="WFB2" s="277"/>
      <c r="WFC2" s="277"/>
      <c r="WFD2" s="277"/>
      <c r="WFE2" s="277"/>
      <c r="WFF2" s="277"/>
      <c r="WFG2" s="277"/>
      <c r="WFH2" s="277"/>
      <c r="WFI2" s="277"/>
      <c r="WFJ2" s="277"/>
      <c r="WFK2" s="277"/>
      <c r="WFL2" s="277"/>
      <c r="WFM2" s="277"/>
      <c r="WFN2" s="277"/>
      <c r="WFO2" s="277"/>
      <c r="WFP2" s="277"/>
      <c r="WFQ2" s="277"/>
      <c r="WFR2" s="277"/>
      <c r="WFS2" s="277"/>
      <c r="WFT2" s="277"/>
      <c r="WFU2" s="277"/>
      <c r="WFV2" s="277"/>
      <c r="WFW2" s="277"/>
      <c r="WFX2" s="277"/>
      <c r="WFY2" s="277"/>
      <c r="WFZ2" s="277"/>
      <c r="WGA2" s="277"/>
      <c r="WGB2" s="277"/>
      <c r="WGC2" s="277"/>
      <c r="WGD2" s="277"/>
      <c r="WGE2" s="277"/>
      <c r="WGF2" s="277"/>
      <c r="WGG2" s="277"/>
      <c r="WGH2" s="277"/>
      <c r="WGI2" s="277"/>
      <c r="WGJ2" s="277"/>
      <c r="WGK2" s="277"/>
      <c r="WGL2" s="277"/>
      <c r="WGM2" s="277"/>
      <c r="WGN2" s="277"/>
      <c r="WGO2" s="277"/>
      <c r="WGP2" s="277"/>
      <c r="WGQ2" s="277"/>
      <c r="WGR2" s="277"/>
      <c r="WGS2" s="277"/>
      <c r="WGT2" s="277"/>
      <c r="WGU2" s="277"/>
      <c r="WGV2" s="277"/>
      <c r="WGW2" s="277"/>
      <c r="WGX2" s="277"/>
      <c r="WGY2" s="277"/>
      <c r="WGZ2" s="277"/>
      <c r="WHA2" s="277"/>
      <c r="WHB2" s="277"/>
      <c r="WHC2" s="277"/>
      <c r="WHD2" s="277"/>
      <c r="WHE2" s="277"/>
      <c r="WHF2" s="277"/>
      <c r="WHG2" s="277"/>
      <c r="WHH2" s="277"/>
      <c r="WHI2" s="277"/>
      <c r="WHJ2" s="277"/>
      <c r="WHK2" s="277"/>
      <c r="WHL2" s="277"/>
      <c r="WHM2" s="277"/>
      <c r="WHN2" s="277"/>
      <c r="WHO2" s="277"/>
      <c r="WHP2" s="277"/>
      <c r="WHQ2" s="277"/>
      <c r="WHR2" s="277"/>
      <c r="WHS2" s="277"/>
      <c r="WHT2" s="277"/>
      <c r="WHU2" s="277"/>
      <c r="WHV2" s="277"/>
      <c r="WHW2" s="277"/>
      <c r="WHX2" s="277"/>
      <c r="WHY2" s="277"/>
      <c r="WHZ2" s="277"/>
      <c r="WIA2" s="277"/>
      <c r="WIB2" s="277"/>
      <c r="WIC2" s="277"/>
      <c r="WID2" s="277"/>
      <c r="WIE2" s="277"/>
      <c r="WIF2" s="277"/>
      <c r="WIG2" s="277"/>
      <c r="WIH2" s="277"/>
      <c r="WII2" s="277"/>
      <c r="WIJ2" s="277"/>
      <c r="WIK2" s="277"/>
      <c r="WIL2" s="277"/>
      <c r="WIM2" s="277"/>
      <c r="WIN2" s="277"/>
      <c r="WIO2" s="277"/>
      <c r="WIP2" s="277"/>
      <c r="WIQ2" s="277"/>
      <c r="WIR2" s="277"/>
      <c r="WIS2" s="277"/>
      <c r="WIT2" s="277"/>
      <c r="WIU2" s="277"/>
      <c r="WIV2" s="277"/>
      <c r="WIW2" s="277"/>
      <c r="WIX2" s="277"/>
      <c r="WIY2" s="277"/>
      <c r="WIZ2" s="277"/>
      <c r="WJA2" s="277"/>
      <c r="WJB2" s="277"/>
      <c r="WJC2" s="277"/>
      <c r="WJD2" s="277"/>
      <c r="WJE2" s="277"/>
      <c r="WJF2" s="277"/>
      <c r="WJG2" s="277"/>
      <c r="WJH2" s="277"/>
      <c r="WJI2" s="277"/>
      <c r="WJJ2" s="277"/>
      <c r="WJK2" s="277"/>
      <c r="WJL2" s="277"/>
      <c r="WJM2" s="277"/>
      <c r="WJN2" s="277"/>
      <c r="WJO2" s="277"/>
      <c r="WJP2" s="277"/>
      <c r="WJQ2" s="277"/>
      <c r="WJR2" s="277"/>
      <c r="WJS2" s="277"/>
      <c r="WJT2" s="277"/>
      <c r="WJU2" s="277"/>
      <c r="WJV2" s="277"/>
      <c r="WJW2" s="277"/>
      <c r="WJX2" s="277"/>
      <c r="WJY2" s="277"/>
      <c r="WJZ2" s="277"/>
      <c r="WKA2" s="277"/>
      <c r="WKB2" s="277"/>
      <c r="WKC2" s="277"/>
      <c r="WKD2" s="277"/>
      <c r="WKE2" s="277"/>
      <c r="WKF2" s="277"/>
      <c r="WKG2" s="277"/>
      <c r="WKH2" s="277"/>
      <c r="WKI2" s="277"/>
      <c r="WKJ2" s="277"/>
      <c r="WKK2" s="277"/>
      <c r="WKL2" s="277"/>
      <c r="WKM2" s="277"/>
      <c r="WKN2" s="277"/>
      <c r="WKO2" s="277"/>
      <c r="WKP2" s="277"/>
      <c r="WKQ2" s="277"/>
      <c r="WKR2" s="277"/>
      <c r="WKS2" s="277"/>
      <c r="WKT2" s="277"/>
      <c r="WKU2" s="277"/>
      <c r="WKV2" s="277"/>
      <c r="WKW2" s="277"/>
      <c r="WKX2" s="277"/>
      <c r="WKY2" s="277"/>
      <c r="WKZ2" s="277"/>
      <c r="WLA2" s="277"/>
      <c r="WLB2" s="277"/>
      <c r="WLC2" s="277"/>
      <c r="WLD2" s="277"/>
      <c r="WLE2" s="277"/>
      <c r="WLF2" s="277"/>
      <c r="WLG2" s="277"/>
      <c r="WLH2" s="277"/>
      <c r="WLI2" s="277"/>
      <c r="WLJ2" s="277"/>
      <c r="WLK2" s="277"/>
      <c r="WLL2" s="277"/>
      <c r="WLM2" s="277"/>
      <c r="WLN2" s="277"/>
      <c r="WLO2" s="277"/>
      <c r="WLP2" s="277"/>
      <c r="WLQ2" s="277"/>
      <c r="WLR2" s="277"/>
      <c r="WLS2" s="277"/>
      <c r="WLT2" s="277"/>
      <c r="WLU2" s="277"/>
      <c r="WLV2" s="277"/>
      <c r="WLW2" s="277"/>
      <c r="WLX2" s="277"/>
      <c r="WLY2" s="277"/>
      <c r="WLZ2" s="277"/>
      <c r="WMA2" s="277"/>
      <c r="WMB2" s="277"/>
      <c r="WMC2" s="277"/>
      <c r="WMD2" s="277"/>
      <c r="WME2" s="277"/>
      <c r="WMF2" s="277"/>
      <c r="WMG2" s="277"/>
      <c r="WMH2" s="277"/>
      <c r="WMI2" s="277"/>
      <c r="WMJ2" s="277"/>
      <c r="WMK2" s="277"/>
      <c r="WML2" s="277"/>
      <c r="WMM2" s="277"/>
      <c r="WMN2" s="277"/>
      <c r="WMO2" s="277"/>
      <c r="WMP2" s="277"/>
      <c r="WMQ2" s="277"/>
      <c r="WMR2" s="277"/>
      <c r="WMS2" s="277"/>
      <c r="WMT2" s="277"/>
      <c r="WMU2" s="277"/>
      <c r="WMV2" s="277"/>
      <c r="WMW2" s="277"/>
      <c r="WMX2" s="277"/>
      <c r="WMY2" s="277"/>
      <c r="WMZ2" s="277"/>
      <c r="WNA2" s="277"/>
      <c r="WNB2" s="277"/>
      <c r="WNC2" s="277"/>
      <c r="WND2" s="277"/>
      <c r="WNE2" s="277"/>
      <c r="WNF2" s="277"/>
      <c r="WNG2" s="277"/>
      <c r="WNH2" s="277"/>
      <c r="WNI2" s="277"/>
      <c r="WNJ2" s="277"/>
      <c r="WNK2" s="277"/>
      <c r="WNL2" s="277"/>
      <c r="WNM2" s="277"/>
      <c r="WNN2" s="277"/>
      <c r="WNO2" s="277"/>
      <c r="WNP2" s="277"/>
      <c r="WNQ2" s="277"/>
      <c r="WNR2" s="277"/>
      <c r="WNS2" s="277"/>
      <c r="WNT2" s="277"/>
      <c r="WNU2" s="277"/>
      <c r="WNV2" s="277"/>
      <c r="WNW2" s="277"/>
      <c r="WNX2" s="277"/>
      <c r="WNY2" s="277"/>
      <c r="WNZ2" s="277"/>
      <c r="WOA2" s="277"/>
      <c r="WOB2" s="277"/>
      <c r="WOC2" s="277"/>
      <c r="WOD2" s="277"/>
      <c r="WOE2" s="277"/>
      <c r="WOF2" s="277"/>
      <c r="WOG2" s="277"/>
      <c r="WOH2" s="277"/>
      <c r="WOI2" s="277"/>
      <c r="WOJ2" s="277"/>
      <c r="WOK2" s="277"/>
      <c r="WOL2" s="277"/>
      <c r="WOM2" s="277"/>
      <c r="WON2" s="277"/>
      <c r="WOO2" s="277"/>
      <c r="WOP2" s="277"/>
      <c r="WOQ2" s="277"/>
      <c r="WOR2" s="277"/>
      <c r="WOS2" s="277"/>
      <c r="WOT2" s="277"/>
      <c r="WOU2" s="277"/>
      <c r="WOV2" s="277"/>
      <c r="WOW2" s="277"/>
      <c r="WOX2" s="277"/>
      <c r="WOY2" s="277"/>
      <c r="WOZ2" s="277"/>
      <c r="WPA2" s="277"/>
      <c r="WPB2" s="277"/>
      <c r="WPC2" s="277"/>
      <c r="WPD2" s="277"/>
      <c r="WPE2" s="277"/>
      <c r="WPF2" s="277"/>
      <c r="WPG2" s="277"/>
      <c r="WPH2" s="277"/>
      <c r="WPI2" s="277"/>
      <c r="WPJ2" s="277"/>
      <c r="WPK2" s="277"/>
      <c r="WPL2" s="277"/>
      <c r="WPM2" s="277"/>
      <c r="WPN2" s="277"/>
      <c r="WPO2" s="277"/>
      <c r="WPP2" s="277"/>
      <c r="WPQ2" s="277"/>
      <c r="WPR2" s="277"/>
      <c r="WPS2" s="277"/>
      <c r="WPT2" s="277"/>
      <c r="WPU2" s="277"/>
      <c r="WPV2" s="277"/>
      <c r="WPW2" s="277"/>
      <c r="WPX2" s="277"/>
      <c r="WPY2" s="277"/>
      <c r="WPZ2" s="277"/>
      <c r="WQA2" s="277"/>
      <c r="WQB2" s="277"/>
      <c r="WQC2" s="277"/>
      <c r="WQD2" s="277"/>
      <c r="WQE2" s="277"/>
      <c r="WQF2" s="277"/>
      <c r="WQG2" s="277"/>
      <c r="WQH2" s="277"/>
      <c r="WQI2" s="277"/>
      <c r="WQJ2" s="277"/>
      <c r="WQK2" s="277"/>
      <c r="WQL2" s="277"/>
      <c r="WQM2" s="277"/>
      <c r="WQN2" s="277"/>
      <c r="WQO2" s="277"/>
      <c r="WQP2" s="277"/>
      <c r="WQQ2" s="277"/>
      <c r="WQR2" s="277"/>
      <c r="WQS2" s="277"/>
      <c r="WQT2" s="277"/>
      <c r="WQU2" s="277"/>
      <c r="WQV2" s="277"/>
      <c r="WQW2" s="277"/>
      <c r="WQX2" s="277"/>
      <c r="WQY2" s="277"/>
      <c r="WQZ2" s="277"/>
      <c r="WRA2" s="277"/>
      <c r="WRB2" s="277"/>
      <c r="WRC2" s="277"/>
      <c r="WRD2" s="277"/>
      <c r="WRE2" s="277"/>
      <c r="WRF2" s="277"/>
      <c r="WRG2" s="277"/>
      <c r="WRH2" s="277"/>
      <c r="WRI2" s="277"/>
      <c r="WRJ2" s="277"/>
      <c r="WRK2" s="277"/>
      <c r="WRL2" s="277"/>
      <c r="WRM2" s="277"/>
      <c r="WRN2" s="277"/>
      <c r="WRO2" s="277"/>
      <c r="WRP2" s="277"/>
      <c r="WRQ2" s="277"/>
      <c r="WRR2" s="277"/>
      <c r="WRS2" s="277"/>
      <c r="WRT2" s="277"/>
      <c r="WRU2" s="277"/>
      <c r="WRV2" s="277"/>
      <c r="WRW2" s="277"/>
      <c r="WRX2" s="277"/>
      <c r="WRY2" s="277"/>
      <c r="WRZ2" s="277"/>
      <c r="WSA2" s="277"/>
      <c r="WSB2" s="277"/>
      <c r="WSC2" s="277"/>
      <c r="WSD2" s="277"/>
      <c r="WSE2" s="277"/>
      <c r="WSF2" s="277"/>
      <c r="WSG2" s="277"/>
      <c r="WSH2" s="277"/>
      <c r="WSI2" s="277"/>
      <c r="WSJ2" s="277"/>
      <c r="WSK2" s="277"/>
      <c r="WSL2" s="277"/>
      <c r="WSM2" s="277"/>
      <c r="WSN2" s="277"/>
      <c r="WSO2" s="277"/>
      <c r="WSP2" s="277"/>
      <c r="WSQ2" s="277"/>
      <c r="WSR2" s="277"/>
      <c r="WSS2" s="277"/>
      <c r="WST2" s="277"/>
      <c r="WSU2" s="277"/>
      <c r="WSV2" s="277"/>
      <c r="WSW2" s="277"/>
      <c r="WSX2" s="277"/>
      <c r="WSY2" s="277"/>
      <c r="WSZ2" s="277"/>
      <c r="WTA2" s="277"/>
      <c r="WTB2" s="277"/>
      <c r="WTC2" s="277"/>
      <c r="WTD2" s="277"/>
      <c r="WTE2" s="277"/>
      <c r="WTF2" s="277"/>
      <c r="WTG2" s="277"/>
      <c r="WTH2" s="277"/>
      <c r="WTI2" s="277"/>
      <c r="WTJ2" s="277"/>
      <c r="WTK2" s="277"/>
      <c r="WTL2" s="277"/>
      <c r="WTM2" s="277"/>
      <c r="WTN2" s="277"/>
      <c r="WTO2" s="277"/>
      <c r="WTP2" s="277"/>
      <c r="WTQ2" s="277"/>
      <c r="WTR2" s="277"/>
      <c r="WTS2" s="277"/>
      <c r="WTT2" s="277"/>
      <c r="WTU2" s="277"/>
      <c r="WTV2" s="277"/>
      <c r="WTW2" s="277"/>
      <c r="WTX2" s="277"/>
      <c r="WTY2" s="277"/>
      <c r="WTZ2" s="277"/>
      <c r="WUA2" s="277"/>
      <c r="WUB2" s="277"/>
      <c r="WUC2" s="277"/>
      <c r="WUD2" s="277"/>
      <c r="WUE2" s="277"/>
      <c r="WUF2" s="277"/>
      <c r="WUG2" s="277"/>
      <c r="WUH2" s="277"/>
      <c r="WUI2" s="277"/>
      <c r="WUJ2" s="277"/>
      <c r="WUK2" s="277"/>
      <c r="WUL2" s="277"/>
      <c r="WUM2" s="277"/>
      <c r="WUN2" s="277"/>
      <c r="WUO2" s="277"/>
      <c r="WUP2" s="277"/>
      <c r="WUQ2" s="277"/>
      <c r="WUR2" s="277"/>
      <c r="WUS2" s="277"/>
      <c r="WUT2" s="277"/>
      <c r="WUU2" s="277"/>
      <c r="WUV2" s="277"/>
      <c r="WUW2" s="277"/>
      <c r="WUX2" s="277"/>
      <c r="WUY2" s="277"/>
      <c r="WUZ2" s="277"/>
      <c r="WVA2" s="277"/>
      <c r="WVB2" s="277"/>
      <c r="WVC2" s="277"/>
      <c r="WVD2" s="277"/>
      <c r="WVE2" s="277"/>
      <c r="WVF2" s="277"/>
      <c r="WVG2" s="277"/>
      <c r="WVH2" s="277"/>
      <c r="WVI2" s="277"/>
      <c r="WVJ2" s="277"/>
      <c r="WVK2" s="277"/>
      <c r="WVL2" s="277"/>
      <c r="WVM2" s="277"/>
      <c r="WVN2" s="277"/>
      <c r="WVO2" s="277"/>
      <c r="WVP2" s="277"/>
      <c r="WVQ2" s="277"/>
      <c r="WVR2" s="277"/>
      <c r="WVS2" s="277"/>
      <c r="WVT2" s="277"/>
      <c r="WVU2" s="277"/>
      <c r="WVV2" s="277"/>
      <c r="WVW2" s="277"/>
      <c r="WVX2" s="277"/>
      <c r="WVY2" s="277"/>
      <c r="WVZ2" s="277"/>
      <c r="WWA2" s="277"/>
      <c r="WWB2" s="277"/>
      <c r="WWC2" s="277"/>
      <c r="WWD2" s="277"/>
      <c r="WWE2" s="277"/>
      <c r="WWF2" s="277"/>
      <c r="WWG2" s="277"/>
      <c r="WWH2" s="277"/>
      <c r="WWI2" s="277"/>
      <c r="WWJ2" s="277"/>
      <c r="WWK2" s="277"/>
      <c r="WWL2" s="277"/>
      <c r="WWM2" s="277"/>
      <c r="WWN2" s="277"/>
      <c r="WWO2" s="277"/>
      <c r="WWP2" s="277"/>
      <c r="WWQ2" s="277"/>
      <c r="WWR2" s="277"/>
      <c r="WWS2" s="277"/>
      <c r="WWT2" s="277"/>
      <c r="WWU2" s="277"/>
      <c r="WWV2" s="277"/>
      <c r="WWW2" s="277"/>
      <c r="WWX2" s="277"/>
      <c r="WWY2" s="277"/>
      <c r="WWZ2" s="277"/>
      <c r="WXA2" s="277"/>
      <c r="WXB2" s="277"/>
      <c r="WXC2" s="277"/>
      <c r="WXD2" s="277"/>
      <c r="WXE2" s="277"/>
      <c r="WXF2" s="277"/>
      <c r="WXG2" s="277"/>
      <c r="WXH2" s="277"/>
      <c r="WXI2" s="277"/>
      <c r="WXJ2" s="277"/>
      <c r="WXK2" s="277"/>
      <c r="WXL2" s="277"/>
      <c r="WXM2" s="277"/>
      <c r="WXN2" s="277"/>
      <c r="WXO2" s="277"/>
      <c r="WXP2" s="277"/>
      <c r="WXQ2" s="277"/>
      <c r="WXR2" s="277"/>
      <c r="WXS2" s="277"/>
      <c r="WXT2" s="277"/>
      <c r="WXU2" s="277"/>
      <c r="WXV2" s="277"/>
      <c r="WXW2" s="277"/>
      <c r="WXX2" s="277"/>
      <c r="WXY2" s="277"/>
      <c r="WXZ2" s="277"/>
      <c r="WYA2" s="277"/>
      <c r="WYB2" s="277"/>
      <c r="WYC2" s="277"/>
      <c r="WYD2" s="277"/>
      <c r="WYE2" s="277"/>
      <c r="WYF2" s="277"/>
      <c r="WYG2" s="277"/>
      <c r="WYH2" s="277"/>
      <c r="WYI2" s="277"/>
      <c r="WYJ2" s="277"/>
      <c r="WYK2" s="277"/>
      <c r="WYL2" s="277"/>
      <c r="WYM2" s="277"/>
      <c r="WYN2" s="277"/>
      <c r="WYO2" s="277"/>
      <c r="WYP2" s="277"/>
      <c r="WYQ2" s="277"/>
      <c r="WYR2" s="277"/>
      <c r="WYS2" s="277"/>
      <c r="WYT2" s="277"/>
      <c r="WYU2" s="277"/>
      <c r="WYV2" s="277"/>
      <c r="WYW2" s="277"/>
      <c r="WYX2" s="277"/>
      <c r="WYY2" s="277"/>
      <c r="WYZ2" s="277"/>
      <c r="WZA2" s="277"/>
      <c r="WZB2" s="277"/>
      <c r="WZC2" s="277"/>
      <c r="WZD2" s="277"/>
      <c r="WZE2" s="277"/>
      <c r="WZF2" s="277"/>
      <c r="WZG2" s="277"/>
      <c r="WZH2" s="277"/>
      <c r="WZI2" s="277"/>
      <c r="WZJ2" s="277"/>
      <c r="WZK2" s="277"/>
      <c r="WZL2" s="277"/>
      <c r="WZM2" s="277"/>
      <c r="WZN2" s="277"/>
      <c r="WZO2" s="277"/>
      <c r="WZP2" s="277"/>
      <c r="WZQ2" s="277"/>
      <c r="WZR2" s="277"/>
      <c r="WZS2" s="277"/>
      <c r="WZT2" s="277"/>
      <c r="WZU2" s="277"/>
      <c r="WZV2" s="277"/>
      <c r="WZW2" s="277"/>
      <c r="WZX2" s="277"/>
      <c r="WZY2" s="277"/>
      <c r="WZZ2" s="277"/>
      <c r="XAA2" s="277"/>
      <c r="XAB2" s="277"/>
      <c r="XAC2" s="277"/>
      <c r="XAD2" s="277"/>
      <c r="XAE2" s="277"/>
      <c r="XAF2" s="277"/>
      <c r="XAG2" s="277"/>
      <c r="XAH2" s="277"/>
      <c r="XAI2" s="277"/>
      <c r="XAJ2" s="277"/>
      <c r="XAK2" s="277"/>
      <c r="XAL2" s="277"/>
      <c r="XAM2" s="277"/>
      <c r="XAN2" s="277"/>
      <c r="XAO2" s="277"/>
      <c r="XAP2" s="277"/>
      <c r="XAQ2" s="277"/>
      <c r="XAR2" s="277"/>
      <c r="XAS2" s="277"/>
      <c r="XAT2" s="277"/>
      <c r="XAU2" s="277"/>
      <c r="XAV2" s="277"/>
      <c r="XAW2" s="277"/>
      <c r="XAX2" s="277"/>
      <c r="XAY2" s="277"/>
      <c r="XAZ2" s="277"/>
      <c r="XBA2" s="277"/>
      <c r="XBB2" s="277"/>
      <c r="XBC2" s="277"/>
      <c r="XBD2" s="277"/>
      <c r="XBE2" s="277"/>
      <c r="XBF2" s="277"/>
      <c r="XBG2" s="277"/>
      <c r="XBH2" s="277"/>
      <c r="XBI2" s="277"/>
      <c r="XBJ2" s="277"/>
      <c r="XBK2" s="277"/>
      <c r="XBL2" s="277"/>
      <c r="XBM2" s="277"/>
      <c r="XBN2" s="277"/>
      <c r="XBO2" s="277"/>
      <c r="XBP2" s="277"/>
      <c r="XBQ2" s="277"/>
      <c r="XBR2" s="277"/>
      <c r="XBS2" s="277"/>
      <c r="XBT2" s="277"/>
      <c r="XBU2" s="277"/>
      <c r="XBV2" s="277"/>
      <c r="XBW2" s="277"/>
      <c r="XBX2" s="277"/>
      <c r="XBY2" s="277"/>
      <c r="XBZ2" s="277"/>
      <c r="XCA2" s="277"/>
      <c r="XCB2" s="277"/>
      <c r="XCC2" s="277"/>
      <c r="XCD2" s="277"/>
      <c r="XCE2" s="277"/>
      <c r="XCF2" s="277"/>
      <c r="XCG2" s="277"/>
      <c r="XCH2" s="277"/>
      <c r="XCI2" s="277"/>
      <c r="XCJ2" s="277"/>
      <c r="XCK2" s="277"/>
      <c r="XCL2" s="277"/>
      <c r="XCM2" s="277"/>
      <c r="XCN2" s="277"/>
      <c r="XCO2" s="277"/>
      <c r="XCP2" s="277"/>
      <c r="XCQ2" s="277"/>
      <c r="XCR2" s="277"/>
      <c r="XCS2" s="277"/>
      <c r="XCT2" s="277"/>
      <c r="XCU2" s="277"/>
      <c r="XCV2" s="277"/>
      <c r="XCW2" s="277"/>
      <c r="XCX2" s="277"/>
      <c r="XCY2" s="277"/>
      <c r="XCZ2" s="277"/>
      <c r="XDA2" s="277"/>
      <c r="XDB2" s="277"/>
      <c r="XDC2" s="277"/>
      <c r="XDD2" s="277"/>
      <c r="XDE2" s="277"/>
      <c r="XDF2" s="277"/>
      <c r="XDG2" s="277"/>
      <c r="XDH2" s="277"/>
      <c r="XDI2" s="277"/>
      <c r="XDJ2" s="277"/>
      <c r="XDK2" s="277"/>
      <c r="XDL2" s="277"/>
      <c r="XDM2" s="277"/>
      <c r="XDN2" s="277"/>
      <c r="XDO2" s="277"/>
      <c r="XDP2" s="277"/>
      <c r="XDQ2" s="277"/>
      <c r="XDR2" s="277"/>
      <c r="XDS2" s="277"/>
      <c r="XDT2" s="277"/>
      <c r="XDU2" s="277"/>
      <c r="XDV2" s="277"/>
      <c r="XDW2" s="277"/>
      <c r="XDX2" s="277"/>
      <c r="XDY2" s="277"/>
      <c r="XDZ2" s="277"/>
      <c r="XEA2" s="277"/>
      <c r="XEB2" s="277"/>
      <c r="XEC2" s="277"/>
      <c r="XED2" s="277"/>
      <c r="XEE2" s="277"/>
      <c r="XEF2" s="277"/>
      <c r="XEG2" s="277"/>
      <c r="XEH2" s="277"/>
      <c r="XEI2" s="277"/>
      <c r="XEJ2" s="277"/>
      <c r="XEK2" s="277"/>
      <c r="XEL2" s="277"/>
      <c r="XEM2" s="277"/>
      <c r="XEN2" s="277"/>
      <c r="XEO2" s="277"/>
      <c r="XEP2" s="277"/>
      <c r="XEQ2" s="277"/>
      <c r="XER2" s="277"/>
      <c r="XES2" s="277"/>
      <c r="XET2" s="277"/>
      <c r="XEU2" s="277"/>
      <c r="XEV2" s="277"/>
      <c r="XEW2" s="277"/>
      <c r="XEX2" s="277"/>
      <c r="XEY2" s="277"/>
      <c r="XEZ2" s="277"/>
      <c r="XFA2" s="277"/>
      <c r="XFB2" s="277"/>
      <c r="XFC2" s="277"/>
    </row>
    <row r="3" spans="1:16383" s="277" customFormat="1" ht="12" customHeight="1" x14ac:dyDescent="0.35">
      <c r="B3" s="677"/>
      <c r="C3" s="678"/>
      <c r="D3" s="678"/>
      <c r="E3" s="678"/>
      <c r="F3" s="678"/>
      <c r="G3" s="679"/>
      <c r="H3" s="109"/>
      <c r="I3" s="109"/>
      <c r="J3" s="428"/>
      <c r="K3" s="694"/>
      <c r="L3" s="694"/>
      <c r="M3" s="694"/>
      <c r="N3" s="694"/>
      <c r="O3" s="694"/>
      <c r="P3" s="694"/>
      <c r="Q3" s="694"/>
      <c r="R3" s="694"/>
      <c r="S3" s="694"/>
      <c r="T3" s="428"/>
      <c r="U3" s="677"/>
      <c r="V3" s="678"/>
      <c r="W3" s="678"/>
      <c r="X3" s="678"/>
      <c r="Y3" s="678"/>
      <c r="Z3" s="679"/>
    </row>
    <row r="4" spans="1:16383" s="277" customFormat="1" ht="16.5" customHeight="1" thickBot="1" x14ac:dyDescent="0.4">
      <c r="B4" s="677"/>
      <c r="C4" s="678"/>
      <c r="D4" s="678"/>
      <c r="E4" s="678"/>
      <c r="F4" s="678"/>
      <c r="G4" s="679"/>
      <c r="H4" s="109"/>
      <c r="I4" s="109"/>
      <c r="J4" s="430"/>
      <c r="K4" s="695"/>
      <c r="L4" s="695"/>
      <c r="M4" s="695"/>
      <c r="N4" s="695"/>
      <c r="O4" s="695"/>
      <c r="P4" s="695"/>
      <c r="Q4" s="695"/>
      <c r="R4" s="695"/>
      <c r="S4" s="695"/>
      <c r="T4" s="430"/>
      <c r="U4" s="677"/>
      <c r="V4" s="678"/>
      <c r="W4" s="678"/>
      <c r="X4" s="678"/>
      <c r="Y4" s="678"/>
      <c r="Z4" s="679"/>
    </row>
    <row r="5" spans="1:16383" s="277" customFormat="1" ht="12" customHeight="1" x14ac:dyDescent="0.35">
      <c r="B5" s="677"/>
      <c r="C5" s="678"/>
      <c r="D5" s="678"/>
      <c r="E5" s="678"/>
      <c r="F5" s="678"/>
      <c r="G5" s="679"/>
      <c r="H5" s="109"/>
      <c r="I5" s="109"/>
      <c r="J5" s="435"/>
      <c r="K5" s="689" t="s">
        <v>498</v>
      </c>
      <c r="L5" s="689"/>
      <c r="M5" s="689"/>
      <c r="N5" s="689"/>
      <c r="O5" s="689"/>
      <c r="P5" s="689"/>
      <c r="Q5" s="689"/>
      <c r="R5" s="689"/>
      <c r="S5" s="689"/>
      <c r="T5" s="435"/>
      <c r="U5" s="677"/>
      <c r="V5" s="678"/>
      <c r="W5" s="678"/>
      <c r="X5" s="678"/>
      <c r="Y5" s="678"/>
      <c r="Z5" s="679"/>
    </row>
    <row r="6" spans="1:16383" s="277" customFormat="1" ht="12" customHeight="1" x14ac:dyDescent="0.35">
      <c r="B6" s="677"/>
      <c r="C6" s="678"/>
      <c r="D6" s="678"/>
      <c r="E6" s="678"/>
      <c r="F6" s="678"/>
      <c r="G6" s="679"/>
      <c r="H6" s="109"/>
      <c r="I6" s="109"/>
      <c r="J6" s="435"/>
      <c r="K6" s="689"/>
      <c r="L6" s="689"/>
      <c r="M6" s="689"/>
      <c r="N6" s="689"/>
      <c r="O6" s="689"/>
      <c r="P6" s="689"/>
      <c r="Q6" s="689"/>
      <c r="R6" s="689"/>
      <c r="S6" s="689"/>
      <c r="T6" s="435"/>
      <c r="U6" s="677"/>
      <c r="V6" s="678"/>
      <c r="W6" s="678"/>
      <c r="X6" s="678"/>
      <c r="Y6" s="678"/>
      <c r="Z6" s="679"/>
    </row>
    <row r="7" spans="1:16383" s="277" customFormat="1" ht="37.5" customHeight="1" x14ac:dyDescent="0.35">
      <c r="B7" s="677"/>
      <c r="C7" s="678"/>
      <c r="D7" s="678"/>
      <c r="E7" s="678"/>
      <c r="F7" s="678"/>
      <c r="G7" s="679"/>
      <c r="H7" s="109"/>
      <c r="I7" s="109"/>
      <c r="J7" s="435"/>
      <c r="K7" s="689"/>
      <c r="L7" s="689"/>
      <c r="M7" s="689"/>
      <c r="N7" s="689"/>
      <c r="O7" s="689"/>
      <c r="P7" s="689"/>
      <c r="Q7" s="689"/>
      <c r="R7" s="689"/>
      <c r="S7" s="689"/>
      <c r="T7" s="435"/>
      <c r="U7" s="677"/>
      <c r="V7" s="678"/>
      <c r="W7" s="678"/>
      <c r="X7" s="678"/>
      <c r="Y7" s="678"/>
      <c r="Z7" s="679"/>
    </row>
    <row r="8" spans="1:16383" s="277" customFormat="1" ht="12" customHeight="1" thickBot="1" x14ac:dyDescent="0.4">
      <c r="B8" s="677"/>
      <c r="C8" s="678"/>
      <c r="D8" s="678"/>
      <c r="E8" s="678"/>
      <c r="F8" s="678"/>
      <c r="G8" s="679"/>
      <c r="H8" s="109"/>
      <c r="I8" s="109"/>
      <c r="J8" s="435"/>
      <c r="K8" s="428"/>
      <c r="L8" s="428"/>
      <c r="M8" s="429"/>
      <c r="N8" s="429"/>
      <c r="O8" s="429"/>
      <c r="P8" s="429"/>
      <c r="Q8" s="428"/>
      <c r="R8" s="428"/>
      <c r="S8" s="428"/>
      <c r="T8" s="435"/>
      <c r="U8" s="677"/>
      <c r="V8" s="678"/>
      <c r="W8" s="678"/>
      <c r="X8" s="678"/>
      <c r="Y8" s="678"/>
      <c r="Z8" s="679"/>
    </row>
    <row r="9" spans="1:16383" s="277" customFormat="1" ht="22.5" customHeight="1" thickBot="1" x14ac:dyDescent="0.4">
      <c r="B9" s="677"/>
      <c r="C9" s="678"/>
      <c r="D9" s="678"/>
      <c r="E9" s="678"/>
      <c r="F9" s="678"/>
      <c r="G9" s="679"/>
      <c r="H9" s="109"/>
      <c r="I9" s="109"/>
      <c r="J9" s="435"/>
      <c r="K9" s="428"/>
      <c r="L9" s="428"/>
      <c r="M9" s="690" t="s">
        <v>355</v>
      </c>
      <c r="N9" s="691"/>
      <c r="O9" s="691"/>
      <c r="P9" s="691"/>
      <c r="Q9" s="692"/>
      <c r="R9" s="428"/>
      <c r="S9" s="428"/>
      <c r="T9" s="435"/>
      <c r="U9" s="677"/>
      <c r="V9" s="678"/>
      <c r="W9" s="678"/>
      <c r="X9" s="678"/>
      <c r="Y9" s="678"/>
      <c r="Z9" s="679"/>
    </row>
    <row r="10" spans="1:16383" s="277" customFormat="1" ht="15" thickBot="1" x14ac:dyDescent="0.4">
      <c r="B10" s="680"/>
      <c r="C10" s="681"/>
      <c r="D10" s="681"/>
      <c r="E10" s="681"/>
      <c r="F10" s="681"/>
      <c r="G10" s="682"/>
      <c r="H10" s="109"/>
      <c r="I10" s="109"/>
      <c r="J10" s="436"/>
      <c r="K10" s="430"/>
      <c r="L10" s="430"/>
      <c r="M10" s="430"/>
      <c r="N10" s="430"/>
      <c r="O10" s="430"/>
      <c r="P10" s="430"/>
      <c r="Q10" s="430"/>
      <c r="R10" s="430"/>
      <c r="S10" s="430"/>
      <c r="T10" s="436"/>
      <c r="U10" s="680"/>
      <c r="V10" s="681"/>
      <c r="W10" s="681"/>
      <c r="X10" s="681"/>
      <c r="Y10" s="681"/>
      <c r="Z10" s="682"/>
    </row>
    <row r="11" spans="1:16383" s="277" customFormat="1" ht="16" customHeight="1" thickTop="1" x14ac:dyDescent="0.35">
      <c r="H11" s="109"/>
      <c r="I11" s="109"/>
      <c r="J11" s="670" t="s">
        <v>487</v>
      </c>
      <c r="K11" s="437"/>
      <c r="L11" s="304"/>
      <c r="M11" s="304"/>
      <c r="N11" s="304"/>
      <c r="O11" s="304"/>
      <c r="P11" s="304"/>
      <c r="Q11" s="304"/>
      <c r="R11" s="304"/>
      <c r="S11" s="438"/>
      <c r="T11" s="672"/>
    </row>
    <row r="12" spans="1:16383" s="277" customFormat="1" ht="36" x14ac:dyDescent="0.8">
      <c r="H12" s="109"/>
      <c r="I12" s="109"/>
      <c r="J12" s="671"/>
      <c r="K12" s="470"/>
      <c r="L12" s="465"/>
      <c r="M12" s="683" t="s">
        <v>486</v>
      </c>
      <c r="N12" s="683"/>
      <c r="O12" s="683"/>
      <c r="P12" s="683"/>
      <c r="Q12" s="683"/>
      <c r="R12" s="465"/>
      <c r="S12" s="469"/>
      <c r="T12" s="673"/>
    </row>
    <row r="13" spans="1:16383" s="277" customFormat="1" ht="12.65" customHeight="1" thickBot="1" x14ac:dyDescent="0.4">
      <c r="H13" s="109"/>
      <c r="I13" s="109"/>
      <c r="J13" s="670"/>
      <c r="K13" s="437"/>
      <c r="L13" s="304"/>
      <c r="M13" s="439"/>
      <c r="N13" s="439"/>
      <c r="O13" s="439"/>
      <c r="P13" s="439"/>
      <c r="Q13" s="304"/>
      <c r="R13" s="304"/>
      <c r="S13" s="438"/>
      <c r="T13" s="672"/>
    </row>
    <row r="14" spans="1:16383" s="277" customFormat="1" ht="25.5" customHeight="1" x14ac:dyDescent="0.35">
      <c r="H14" s="109"/>
      <c r="I14" s="109"/>
      <c r="J14" s="670"/>
      <c r="K14" s="437"/>
      <c r="L14" s="440"/>
      <c r="M14" s="684" t="s">
        <v>489</v>
      </c>
      <c r="N14" s="684"/>
      <c r="O14" s="684"/>
      <c r="P14" s="480"/>
      <c r="Q14" s="441" t="str">
        <f>+'CBA - BIM level 1'!$C$78</f>
        <v/>
      </c>
      <c r="R14" s="442"/>
      <c r="S14" s="438"/>
      <c r="T14" s="672"/>
    </row>
    <row r="15" spans="1:16383" s="277" customFormat="1" ht="25.5" customHeight="1" x14ac:dyDescent="0.35">
      <c r="H15" s="109"/>
      <c r="I15" s="109"/>
      <c r="J15" s="670"/>
      <c r="K15" s="437"/>
      <c r="L15" s="437"/>
      <c r="M15" s="688" t="s">
        <v>490</v>
      </c>
      <c r="N15" s="688"/>
      <c r="O15" s="688"/>
      <c r="P15" s="481"/>
      <c r="Q15" s="443">
        <f>+'CBA - BIM level 1'!$C$77</f>
        <v>0</v>
      </c>
      <c r="R15" s="438"/>
      <c r="S15" s="438"/>
      <c r="T15" s="672"/>
    </row>
    <row r="16" spans="1:16383" s="277" customFormat="1" ht="24" customHeight="1" x14ac:dyDescent="0.35">
      <c r="H16" s="109"/>
      <c r="I16" s="109"/>
      <c r="J16" s="670"/>
      <c r="K16" s="437"/>
      <c r="L16" s="437"/>
      <c r="M16" s="688" t="s">
        <v>453</v>
      </c>
      <c r="N16" s="688"/>
      <c r="O16" s="688"/>
      <c r="P16" s="688"/>
      <c r="Q16" s="444" t="str">
        <f>+'CBA - BIM level 1'!$C$41</f>
        <v/>
      </c>
      <c r="R16" s="438"/>
      <c r="S16" s="438"/>
      <c r="T16" s="672"/>
    </row>
    <row r="17" spans="6:22" s="277" customFormat="1" ht="24" customHeight="1" thickBot="1" x14ac:dyDescent="0.4">
      <c r="F17" s="278"/>
      <c r="G17" s="278"/>
      <c r="H17" s="109"/>
      <c r="I17" s="109"/>
      <c r="J17" s="670"/>
      <c r="K17" s="437"/>
      <c r="L17" s="445"/>
      <c r="M17" s="693" t="s">
        <v>491</v>
      </c>
      <c r="N17" s="693"/>
      <c r="O17" s="693"/>
      <c r="P17" s="693"/>
      <c r="Q17" s="479">
        <f>+'CBA - BIM level 1'!$C$38</f>
        <v>0</v>
      </c>
      <c r="R17" s="446"/>
      <c r="S17" s="438"/>
      <c r="T17" s="672"/>
      <c r="V17" s="287"/>
    </row>
    <row r="18" spans="6:22" s="277" customFormat="1" ht="21" x14ac:dyDescent="0.35">
      <c r="F18" s="278"/>
      <c r="G18" s="278"/>
      <c r="H18" s="109"/>
      <c r="I18" s="109"/>
      <c r="J18" s="670"/>
      <c r="K18" s="437"/>
      <c r="L18" s="304"/>
      <c r="M18" s="447"/>
      <c r="N18" s="447"/>
      <c r="O18" s="304"/>
      <c r="P18" s="304"/>
      <c r="Q18" s="448"/>
      <c r="R18" s="304"/>
      <c r="S18" s="438"/>
      <c r="T18" s="672"/>
      <c r="V18" s="288"/>
    </row>
    <row r="19" spans="6:22" s="277" customFormat="1" ht="21.5" thickBot="1" x14ac:dyDescent="0.4">
      <c r="F19" s="278"/>
      <c r="G19" s="278"/>
      <c r="H19" s="109"/>
      <c r="I19" s="109"/>
      <c r="J19" s="670"/>
      <c r="K19" s="437"/>
      <c r="L19" s="304"/>
      <c r="M19" s="693" t="str">
        <f>+IF('Tool interface'!$C$34&lt;=2,"BIM direct expenses during design phase:",IF('Tool interface'!$C$34=3,"BIM direct expenses during construction phase:","BIM direct expenses:"))</f>
        <v>BIM direct expenses during design phase:</v>
      </c>
      <c r="N19" s="693"/>
      <c r="O19" s="693"/>
      <c r="P19" s="693"/>
      <c r="Q19" s="693"/>
      <c r="R19" s="304"/>
      <c r="S19" s="438"/>
      <c r="T19" s="672"/>
      <c r="V19" s="288"/>
    </row>
    <row r="20" spans="6:22" s="277" customFormat="1" ht="21" x14ac:dyDescent="0.35">
      <c r="F20" s="278"/>
      <c r="G20" s="278"/>
      <c r="H20" s="109"/>
      <c r="I20" s="109"/>
      <c r="J20" s="670"/>
      <c r="K20" s="437"/>
      <c r="L20" s="304"/>
      <c r="M20" s="687" t="s">
        <v>492</v>
      </c>
      <c r="N20" s="684"/>
      <c r="O20" s="684"/>
      <c r="P20" s="449"/>
      <c r="Q20" s="450">
        <f>+SUM('CBA - BIM level 1'!$C$23:$Q$23)</f>
        <v>0</v>
      </c>
      <c r="R20" s="304"/>
      <c r="S20" s="438"/>
      <c r="T20" s="672"/>
      <c r="V20" s="288"/>
    </row>
    <row r="21" spans="6:22" s="277" customFormat="1" ht="21.5" thickBot="1" x14ac:dyDescent="0.4">
      <c r="F21" s="278"/>
      <c r="G21" s="278"/>
      <c r="H21" s="109"/>
      <c r="I21" s="109"/>
      <c r="J21" s="670"/>
      <c r="K21" s="437"/>
      <c r="L21" s="304"/>
      <c r="M21" s="451" t="s">
        <v>492</v>
      </c>
      <c r="N21" s="452"/>
      <c r="O21" s="453"/>
      <c r="P21" s="453"/>
      <c r="Q21" s="454">
        <f>+SUM('CBA - BIM level 1'!$C$27:$Q$27)</f>
        <v>0</v>
      </c>
      <c r="R21" s="304"/>
      <c r="S21" s="438"/>
      <c r="T21" s="672"/>
      <c r="V21" s="288"/>
    </row>
    <row r="22" spans="6:22" s="277" customFormat="1" ht="21" x14ac:dyDescent="0.35">
      <c r="F22" s="278"/>
      <c r="G22" s="278"/>
      <c r="H22" s="109"/>
      <c r="I22" s="109"/>
      <c r="J22" s="670"/>
      <c r="K22" s="437"/>
      <c r="L22" s="304"/>
      <c r="M22" s="447"/>
      <c r="N22" s="447"/>
      <c r="O22" s="304"/>
      <c r="P22" s="304"/>
      <c r="Q22" s="448"/>
      <c r="R22" s="304"/>
      <c r="S22" s="438"/>
      <c r="T22" s="672"/>
      <c r="V22" s="288"/>
    </row>
    <row r="23" spans="6:22" s="277" customFormat="1" ht="21.5" thickBot="1" x14ac:dyDescent="0.4">
      <c r="F23" s="278"/>
      <c r="G23" s="278"/>
      <c r="H23" s="109"/>
      <c r="I23" s="109"/>
      <c r="J23" s="670"/>
      <c r="K23" s="437"/>
      <c r="L23" s="304"/>
      <c r="M23" s="447" t="s">
        <v>493</v>
      </c>
      <c r="N23" s="447"/>
      <c r="O23" s="304"/>
      <c r="P23" s="304"/>
      <c r="Q23" s="448"/>
      <c r="R23" s="304"/>
      <c r="S23" s="438"/>
      <c r="T23" s="672"/>
      <c r="V23" s="288"/>
    </row>
    <row r="24" spans="6:22" s="277" customFormat="1" ht="21" x14ac:dyDescent="0.35">
      <c r="F24" s="278"/>
      <c r="G24" s="278"/>
      <c r="H24" s="109"/>
      <c r="I24" s="109"/>
      <c r="J24" s="670"/>
      <c r="K24" s="437"/>
      <c r="L24" s="304"/>
      <c r="M24" s="687" t="s">
        <v>536</v>
      </c>
      <c r="N24" s="684"/>
      <c r="O24" s="684"/>
      <c r="P24" s="449"/>
      <c r="Q24" s="455"/>
      <c r="R24" s="304"/>
      <c r="S24" s="438"/>
      <c r="T24" s="672"/>
      <c r="V24" s="288"/>
    </row>
    <row r="25" spans="6:22" s="277" customFormat="1" ht="21" x14ac:dyDescent="0.5">
      <c r="F25" s="278"/>
      <c r="G25" s="278"/>
      <c r="H25" s="109"/>
      <c r="I25" s="109"/>
      <c r="J25" s="670"/>
      <c r="K25" s="437"/>
      <c r="L25" s="304"/>
      <c r="M25" s="685" t="s">
        <v>453</v>
      </c>
      <c r="N25" s="686"/>
      <c r="O25" s="686"/>
      <c r="P25" s="686"/>
      <c r="Q25" s="456" t="str">
        <f>+'CBA - BIM level 1'!$C$56</f>
        <v/>
      </c>
      <c r="R25" s="304"/>
      <c r="S25" s="438"/>
      <c r="T25" s="672"/>
      <c r="V25" s="288"/>
    </row>
    <row r="26" spans="6:22" s="277" customFormat="1" ht="21.5" thickBot="1" x14ac:dyDescent="0.55000000000000004">
      <c r="F26" s="278"/>
      <c r="G26" s="278"/>
      <c r="H26" s="109"/>
      <c r="I26" s="109"/>
      <c r="J26" s="670"/>
      <c r="K26" s="437"/>
      <c r="L26" s="304"/>
      <c r="M26" s="457" t="s">
        <v>491</v>
      </c>
      <c r="N26" s="452"/>
      <c r="O26" s="453"/>
      <c r="P26" s="453"/>
      <c r="Q26" s="454">
        <f>+'CBA - BIM level 1'!$C$57</f>
        <v>0</v>
      </c>
      <c r="R26" s="304"/>
      <c r="S26" s="438"/>
      <c r="T26" s="672"/>
      <c r="V26" s="288"/>
    </row>
    <row r="27" spans="6:22" s="277" customFormat="1" ht="21.5" thickBot="1" x14ac:dyDescent="0.55000000000000004">
      <c r="F27" s="278"/>
      <c r="G27" s="278"/>
      <c r="H27" s="109"/>
      <c r="I27" s="109"/>
      <c r="J27" s="670"/>
      <c r="K27" s="437"/>
      <c r="L27" s="304"/>
      <c r="M27" s="458"/>
      <c r="N27" s="447"/>
      <c r="O27" s="304"/>
      <c r="P27" s="304"/>
      <c r="Q27" s="448"/>
      <c r="R27" s="304"/>
      <c r="S27" s="438"/>
      <c r="T27" s="672"/>
      <c r="V27" s="288"/>
    </row>
    <row r="28" spans="6:22" s="277" customFormat="1" ht="21" x14ac:dyDescent="0.35">
      <c r="F28" s="278"/>
      <c r="G28" s="278"/>
      <c r="H28" s="109"/>
      <c r="I28" s="109"/>
      <c r="J28" s="670"/>
      <c r="K28" s="437"/>
      <c r="L28" s="304"/>
      <c r="M28" s="687" t="s">
        <v>537</v>
      </c>
      <c r="N28" s="684"/>
      <c r="O28" s="449"/>
      <c r="P28" s="449"/>
      <c r="Q28" s="459"/>
      <c r="R28" s="304"/>
      <c r="S28" s="438"/>
      <c r="T28" s="672"/>
      <c r="V28" s="288"/>
    </row>
    <row r="29" spans="6:22" s="277" customFormat="1" ht="21" x14ac:dyDescent="0.5">
      <c r="F29" s="278"/>
      <c r="G29" s="278"/>
      <c r="H29" s="109"/>
      <c r="I29" s="109"/>
      <c r="J29" s="670"/>
      <c r="K29" s="437"/>
      <c r="L29" s="304"/>
      <c r="M29" s="685" t="s">
        <v>453</v>
      </c>
      <c r="N29" s="686"/>
      <c r="O29" s="686"/>
      <c r="P29" s="686"/>
      <c r="Q29" s="460" t="str">
        <f>+'CBA - BIM level 1'!$H$56</f>
        <v/>
      </c>
      <c r="R29" s="304"/>
      <c r="S29" s="438"/>
      <c r="T29" s="672"/>
      <c r="V29" s="288"/>
    </row>
    <row r="30" spans="6:22" s="277" customFormat="1" ht="21.5" thickBot="1" x14ac:dyDescent="0.55000000000000004">
      <c r="F30" s="278"/>
      <c r="G30" s="278"/>
      <c r="H30" s="109"/>
      <c r="I30" s="109"/>
      <c r="J30" s="670"/>
      <c r="K30" s="437"/>
      <c r="L30" s="304"/>
      <c r="M30" s="457" t="s">
        <v>491</v>
      </c>
      <c r="N30" s="452"/>
      <c r="O30" s="453"/>
      <c r="P30" s="453"/>
      <c r="Q30" s="454">
        <f>+'CBA - BIM level 1'!$H$57</f>
        <v>0</v>
      </c>
      <c r="R30" s="304"/>
      <c r="S30" s="438"/>
      <c r="T30" s="672"/>
      <c r="V30" s="288"/>
    </row>
    <row r="31" spans="6:22" s="277" customFormat="1" ht="21.5" thickBot="1" x14ac:dyDescent="0.55000000000000004">
      <c r="F31" s="278"/>
      <c r="G31" s="278"/>
      <c r="H31" s="109"/>
      <c r="I31" s="109"/>
      <c r="J31" s="670"/>
      <c r="K31" s="437"/>
      <c r="L31" s="304"/>
      <c r="M31" s="458"/>
      <c r="N31" s="447"/>
      <c r="O31" s="304"/>
      <c r="P31" s="304"/>
      <c r="Q31" s="448"/>
      <c r="R31" s="304"/>
      <c r="S31" s="438"/>
      <c r="T31" s="672"/>
      <c r="V31" s="288"/>
    </row>
    <row r="32" spans="6:22" s="277" customFormat="1" ht="21" x14ac:dyDescent="0.35">
      <c r="F32" s="278"/>
      <c r="G32" s="278"/>
      <c r="H32" s="109"/>
      <c r="I32" s="109"/>
      <c r="J32" s="670"/>
      <c r="K32" s="437"/>
      <c r="L32" s="304"/>
      <c r="M32" s="687" t="s">
        <v>485</v>
      </c>
      <c r="N32" s="684"/>
      <c r="O32" s="684"/>
      <c r="P32" s="684"/>
      <c r="Q32" s="459"/>
      <c r="R32" s="304"/>
      <c r="S32" s="438"/>
      <c r="T32" s="672"/>
      <c r="V32" s="288"/>
    </row>
    <row r="33" spans="6:22" s="277" customFormat="1" ht="21" x14ac:dyDescent="0.5">
      <c r="F33" s="278"/>
      <c r="G33" s="278"/>
      <c r="H33" s="109"/>
      <c r="I33" s="109"/>
      <c r="J33" s="670"/>
      <c r="K33" s="437"/>
      <c r="L33" s="304"/>
      <c r="M33" s="685" t="s">
        <v>453</v>
      </c>
      <c r="N33" s="686"/>
      <c r="O33" s="686"/>
      <c r="P33" s="686"/>
      <c r="Q33" s="460">
        <f>+'CBA - BIM level 1'!$R$56</f>
        <v>0</v>
      </c>
      <c r="R33" s="304"/>
      <c r="S33" s="438"/>
      <c r="T33" s="672"/>
      <c r="V33" s="288"/>
    </row>
    <row r="34" spans="6:22" s="277" customFormat="1" ht="21.5" thickBot="1" x14ac:dyDescent="0.55000000000000004">
      <c r="F34" s="278"/>
      <c r="G34" s="278"/>
      <c r="H34" s="109"/>
      <c r="I34" s="109"/>
      <c r="J34" s="670"/>
      <c r="K34" s="437"/>
      <c r="L34" s="304"/>
      <c r="M34" s="457" t="s">
        <v>491</v>
      </c>
      <c r="N34" s="452"/>
      <c r="O34" s="453"/>
      <c r="P34" s="453"/>
      <c r="Q34" s="454">
        <f>+'CBA - BIM level 1'!$R$57</f>
        <v>0</v>
      </c>
      <c r="R34" s="304"/>
      <c r="S34" s="438"/>
      <c r="T34" s="672"/>
      <c r="V34" s="288"/>
    </row>
    <row r="35" spans="6:22" s="277" customFormat="1" ht="14.5" x14ac:dyDescent="0.35">
      <c r="H35" s="109"/>
      <c r="I35" s="109"/>
      <c r="J35" s="670"/>
      <c r="K35" s="437"/>
      <c r="L35" s="304"/>
      <c r="M35" s="304"/>
      <c r="N35" s="304"/>
      <c r="O35" s="304"/>
      <c r="P35" s="304"/>
      <c r="Q35" s="304"/>
      <c r="R35" s="304"/>
      <c r="S35" s="438"/>
      <c r="T35" s="672"/>
    </row>
    <row r="36" spans="6:22" s="277" customFormat="1" ht="14.5" x14ac:dyDescent="0.35">
      <c r="H36" s="109"/>
      <c r="I36" s="109"/>
      <c r="J36" s="670"/>
      <c r="K36" s="437"/>
      <c r="L36" s="304"/>
      <c r="M36" s="304"/>
      <c r="N36" s="304"/>
      <c r="O36" s="304"/>
      <c r="P36" s="304"/>
      <c r="Q36" s="304"/>
      <c r="R36" s="304"/>
      <c r="S36" s="438"/>
      <c r="T36" s="672"/>
    </row>
    <row r="37" spans="6:22" s="277" customFormat="1" ht="14.5" x14ac:dyDescent="0.35">
      <c r="H37" s="109"/>
      <c r="I37" s="109"/>
      <c r="J37" s="670"/>
      <c r="K37" s="437"/>
      <c r="L37" s="304"/>
      <c r="M37" s="304"/>
      <c r="N37" s="304"/>
      <c r="O37" s="304"/>
      <c r="P37" s="304"/>
      <c r="Q37" s="304"/>
      <c r="R37" s="304"/>
      <c r="S37" s="438"/>
      <c r="T37" s="672"/>
    </row>
    <row r="38" spans="6:22" s="277" customFormat="1" ht="36" x14ac:dyDescent="0.35">
      <c r="F38" s="279"/>
      <c r="G38" s="279"/>
      <c r="H38" s="109"/>
      <c r="I38" s="109"/>
      <c r="J38" s="671"/>
      <c r="K38" s="467"/>
      <c r="L38" s="466"/>
      <c r="M38" s="683" t="s">
        <v>488</v>
      </c>
      <c r="N38" s="683"/>
      <c r="O38" s="683"/>
      <c r="P38" s="683"/>
      <c r="Q38" s="683"/>
      <c r="R38" s="466"/>
      <c r="S38" s="468"/>
      <c r="T38" s="673"/>
    </row>
    <row r="39" spans="6:22" s="277" customFormat="1" ht="13.5" customHeight="1" thickBot="1" x14ac:dyDescent="0.4">
      <c r="F39" s="278"/>
      <c r="G39" s="278"/>
      <c r="H39" s="109"/>
      <c r="I39" s="109"/>
      <c r="J39" s="670"/>
      <c r="K39" s="437"/>
      <c r="L39" s="304"/>
      <c r="M39" s="304"/>
      <c r="N39" s="304"/>
      <c r="O39" s="304"/>
      <c r="P39" s="304"/>
      <c r="Q39" s="304"/>
      <c r="R39" s="304"/>
      <c r="S39" s="438"/>
      <c r="T39" s="672"/>
    </row>
    <row r="40" spans="6:22" s="277" customFormat="1" ht="23.5" x14ac:dyDescent="0.35">
      <c r="H40" s="109"/>
      <c r="I40" s="109"/>
      <c r="J40" s="670"/>
      <c r="K40" s="437"/>
      <c r="L40" s="440"/>
      <c r="M40" s="684" t="s">
        <v>494</v>
      </c>
      <c r="N40" s="684"/>
      <c r="O40" s="684"/>
      <c r="P40" s="480"/>
      <c r="Q40" s="441" t="str">
        <f>+'CBA - BIM level 2'!$C$78</f>
        <v/>
      </c>
      <c r="R40" s="442"/>
      <c r="S40" s="438"/>
      <c r="T40" s="672"/>
    </row>
    <row r="41" spans="6:22" s="277" customFormat="1" ht="23.5" x14ac:dyDescent="0.35">
      <c r="H41" s="109"/>
      <c r="I41" s="109"/>
      <c r="J41" s="670"/>
      <c r="K41" s="437"/>
      <c r="L41" s="437"/>
      <c r="M41" s="478" t="s">
        <v>490</v>
      </c>
      <c r="N41" s="478"/>
      <c r="O41" s="478"/>
      <c r="P41" s="481"/>
      <c r="Q41" s="443">
        <f>+'CBA - BIM level 2'!$C$77</f>
        <v>0</v>
      </c>
      <c r="R41" s="438"/>
      <c r="S41" s="438"/>
      <c r="T41" s="672"/>
    </row>
    <row r="42" spans="6:22" s="277" customFormat="1" ht="21" x14ac:dyDescent="0.35">
      <c r="H42" s="109"/>
      <c r="I42" s="109"/>
      <c r="J42" s="670"/>
      <c r="K42" s="437"/>
      <c r="L42" s="437"/>
      <c r="M42" s="688" t="s">
        <v>453</v>
      </c>
      <c r="N42" s="688"/>
      <c r="O42" s="688"/>
      <c r="P42" s="688"/>
      <c r="Q42" s="444" t="str">
        <f>+'CBA - BIM level 2'!$C$41</f>
        <v/>
      </c>
      <c r="R42" s="438"/>
      <c r="S42" s="438"/>
      <c r="T42" s="672"/>
    </row>
    <row r="43" spans="6:22" s="277" customFormat="1" ht="21.5" thickBot="1" x14ac:dyDescent="0.4">
      <c r="H43" s="109"/>
      <c r="I43" s="109"/>
      <c r="J43" s="670"/>
      <c r="K43" s="437"/>
      <c r="L43" s="445"/>
      <c r="M43" s="452" t="s">
        <v>491</v>
      </c>
      <c r="N43" s="452"/>
      <c r="O43" s="482"/>
      <c r="P43" s="482"/>
      <c r="Q43" s="479">
        <f>+'CBA - BIM level 2'!$C$38</f>
        <v>0</v>
      </c>
      <c r="R43" s="446"/>
      <c r="S43" s="438"/>
      <c r="T43" s="672"/>
    </row>
    <row r="44" spans="6:22" s="277" customFormat="1" ht="15" customHeight="1" x14ac:dyDescent="0.35">
      <c r="H44" s="109"/>
      <c r="I44" s="109"/>
      <c r="J44" s="670"/>
      <c r="K44" s="437"/>
      <c r="L44" s="304"/>
      <c r="M44" s="447"/>
      <c r="N44" s="447"/>
      <c r="O44" s="304"/>
      <c r="P44" s="304"/>
      <c r="Q44" s="448"/>
      <c r="R44" s="304"/>
      <c r="S44" s="438"/>
      <c r="T44" s="672"/>
    </row>
    <row r="45" spans="6:22" s="277" customFormat="1" ht="21.5" thickBot="1" x14ac:dyDescent="0.4">
      <c r="H45" s="109"/>
      <c r="I45" s="109"/>
      <c r="J45" s="670"/>
      <c r="K45" s="437"/>
      <c r="L45" s="304"/>
      <c r="M45" s="688" t="s">
        <v>495</v>
      </c>
      <c r="N45" s="688"/>
      <c r="O45" s="688"/>
      <c r="P45" s="304"/>
      <c r="Q45" s="448"/>
      <c r="R45" s="304"/>
      <c r="S45" s="438"/>
      <c r="T45" s="672"/>
    </row>
    <row r="46" spans="6:22" s="277" customFormat="1" ht="21" x14ac:dyDescent="0.35">
      <c r="H46" s="109"/>
      <c r="I46" s="109"/>
      <c r="J46" s="670"/>
      <c r="K46" s="437"/>
      <c r="L46" s="304"/>
      <c r="M46" s="687" t="s">
        <v>492</v>
      </c>
      <c r="N46" s="684"/>
      <c r="O46" s="684"/>
      <c r="P46" s="449"/>
      <c r="Q46" s="450">
        <f>+SUM('CBA - BIM level 2'!$C$23:$Q$23)</f>
        <v>0</v>
      </c>
      <c r="R46" s="304"/>
      <c r="S46" s="438"/>
      <c r="T46" s="672"/>
    </row>
    <row r="47" spans="6:22" s="277" customFormat="1" ht="21.5" thickBot="1" x14ac:dyDescent="0.4">
      <c r="H47" s="109"/>
      <c r="I47" s="109"/>
      <c r="J47" s="670"/>
      <c r="K47" s="437"/>
      <c r="L47" s="304"/>
      <c r="M47" s="451" t="s">
        <v>496</v>
      </c>
      <c r="N47" s="452"/>
      <c r="O47" s="453"/>
      <c r="P47" s="453"/>
      <c r="Q47" s="454">
        <f>+SUM('CBA - BIM level 2'!$C$27:$Q$27)</f>
        <v>0</v>
      </c>
      <c r="R47" s="304"/>
      <c r="S47" s="438"/>
      <c r="T47" s="672"/>
    </row>
    <row r="48" spans="6:22" s="277" customFormat="1" ht="21" x14ac:dyDescent="0.35">
      <c r="H48" s="109"/>
      <c r="I48" s="109"/>
      <c r="J48" s="670"/>
      <c r="K48" s="437"/>
      <c r="L48" s="304"/>
      <c r="M48" s="447"/>
      <c r="N48" s="447"/>
      <c r="O48" s="304"/>
      <c r="P48" s="304"/>
      <c r="Q48" s="448"/>
      <c r="R48" s="304"/>
      <c r="S48" s="438"/>
      <c r="T48" s="672"/>
    </row>
    <row r="49" spans="1:20" s="277" customFormat="1" ht="21.5" thickBot="1" x14ac:dyDescent="0.4">
      <c r="H49" s="109"/>
      <c r="I49" s="109"/>
      <c r="J49" s="670"/>
      <c r="K49" s="437"/>
      <c r="L49" s="304"/>
      <c r="M49" s="447" t="s">
        <v>493</v>
      </c>
      <c r="N49" s="447"/>
      <c r="O49" s="304"/>
      <c r="P49" s="304"/>
      <c r="Q49" s="448"/>
      <c r="R49" s="304"/>
      <c r="S49" s="438"/>
      <c r="T49" s="672"/>
    </row>
    <row r="50" spans="1:20" s="277" customFormat="1" ht="21" x14ac:dyDescent="0.35">
      <c r="H50" s="109"/>
      <c r="I50" s="109"/>
      <c r="J50" s="670"/>
      <c r="K50" s="437"/>
      <c r="L50" s="304"/>
      <c r="M50" s="687" t="s">
        <v>536</v>
      </c>
      <c r="N50" s="684"/>
      <c r="O50" s="684"/>
      <c r="P50" s="449"/>
      <c r="Q50" s="455"/>
      <c r="R50" s="304"/>
      <c r="S50" s="438"/>
      <c r="T50" s="672"/>
    </row>
    <row r="51" spans="1:20" s="277" customFormat="1" ht="21" x14ac:dyDescent="0.5">
      <c r="H51" s="109"/>
      <c r="I51" s="109"/>
      <c r="J51" s="670"/>
      <c r="K51" s="437"/>
      <c r="L51" s="304"/>
      <c r="M51" s="685" t="s">
        <v>453</v>
      </c>
      <c r="N51" s="686"/>
      <c r="O51" s="686"/>
      <c r="P51" s="686"/>
      <c r="Q51" s="456" t="str">
        <f>+'CBA - BIM level 2'!$C$56</f>
        <v/>
      </c>
      <c r="R51" s="304"/>
      <c r="S51" s="438"/>
      <c r="T51" s="672"/>
    </row>
    <row r="52" spans="1:20" s="277" customFormat="1" ht="21.5" thickBot="1" x14ac:dyDescent="0.55000000000000004">
      <c r="H52" s="109"/>
      <c r="I52" s="109"/>
      <c r="J52" s="670"/>
      <c r="K52" s="437"/>
      <c r="L52" s="304"/>
      <c r="M52" s="457" t="s">
        <v>491</v>
      </c>
      <c r="N52" s="452"/>
      <c r="O52" s="453"/>
      <c r="P52" s="453"/>
      <c r="Q52" s="454">
        <f>+'CBA - BIM level 2'!$C$57</f>
        <v>0</v>
      </c>
      <c r="R52" s="304"/>
      <c r="S52" s="438"/>
      <c r="T52" s="672"/>
    </row>
    <row r="53" spans="1:20" s="277" customFormat="1" ht="21.5" thickBot="1" x14ac:dyDescent="0.55000000000000004">
      <c r="H53" s="109"/>
      <c r="I53" s="109"/>
      <c r="J53" s="670"/>
      <c r="K53" s="437"/>
      <c r="L53" s="304"/>
      <c r="M53" s="458"/>
      <c r="N53" s="447"/>
      <c r="O53" s="304"/>
      <c r="P53" s="304"/>
      <c r="Q53" s="448"/>
      <c r="R53" s="304"/>
      <c r="S53" s="438"/>
      <c r="T53" s="672"/>
    </row>
    <row r="54" spans="1:20" s="277" customFormat="1" ht="21" x14ac:dyDescent="0.35">
      <c r="H54" s="109"/>
      <c r="I54" s="109"/>
      <c r="J54" s="670"/>
      <c r="K54" s="437"/>
      <c r="L54" s="304"/>
      <c r="M54" s="687" t="s">
        <v>537</v>
      </c>
      <c r="N54" s="684"/>
      <c r="O54" s="449"/>
      <c r="P54" s="449"/>
      <c r="Q54" s="459"/>
      <c r="R54" s="304"/>
      <c r="S54" s="438"/>
      <c r="T54" s="672"/>
    </row>
    <row r="55" spans="1:20" s="277" customFormat="1" ht="21" x14ac:dyDescent="0.5">
      <c r="H55" s="109"/>
      <c r="I55" s="109"/>
      <c r="J55" s="670"/>
      <c r="K55" s="437"/>
      <c r="L55" s="304"/>
      <c r="M55" s="685" t="s">
        <v>453</v>
      </c>
      <c r="N55" s="686"/>
      <c r="O55" s="686"/>
      <c r="P55" s="686"/>
      <c r="Q55" s="460" t="str">
        <f>+'CBA - BIM level 2'!$H$56</f>
        <v/>
      </c>
      <c r="R55" s="304"/>
      <c r="S55" s="438"/>
      <c r="T55" s="672"/>
    </row>
    <row r="56" spans="1:20" s="277" customFormat="1" ht="21.5" thickBot="1" x14ac:dyDescent="0.55000000000000004">
      <c r="H56" s="109"/>
      <c r="I56" s="109"/>
      <c r="J56" s="670"/>
      <c r="K56" s="437"/>
      <c r="L56" s="304"/>
      <c r="M56" s="457" t="s">
        <v>491</v>
      </c>
      <c r="N56" s="452"/>
      <c r="O56" s="453"/>
      <c r="P56" s="453"/>
      <c r="Q56" s="454">
        <f>+'CBA - BIM level 2'!$H$57</f>
        <v>0</v>
      </c>
      <c r="R56" s="304"/>
      <c r="S56" s="438"/>
      <c r="T56" s="672"/>
    </row>
    <row r="57" spans="1:20" s="277" customFormat="1" ht="21.5" thickBot="1" x14ac:dyDescent="0.55000000000000004">
      <c r="H57" s="109"/>
      <c r="I57" s="109"/>
      <c r="J57" s="670"/>
      <c r="K57" s="437"/>
      <c r="L57" s="304"/>
      <c r="M57" s="458"/>
      <c r="N57" s="447"/>
      <c r="O57" s="304"/>
      <c r="P57" s="304"/>
      <c r="Q57" s="448"/>
      <c r="R57" s="304"/>
      <c r="S57" s="438"/>
      <c r="T57" s="672"/>
    </row>
    <row r="58" spans="1:20" s="277" customFormat="1" ht="21" x14ac:dyDescent="0.35">
      <c r="H58" s="109"/>
      <c r="I58" s="109"/>
      <c r="J58" s="670"/>
      <c r="K58" s="437"/>
      <c r="L58" s="304"/>
      <c r="M58" s="687" t="s">
        <v>485</v>
      </c>
      <c r="N58" s="684"/>
      <c r="O58" s="684"/>
      <c r="P58" s="684"/>
      <c r="Q58" s="459"/>
      <c r="R58" s="304"/>
      <c r="S58" s="438"/>
      <c r="T58" s="672"/>
    </row>
    <row r="59" spans="1:20" s="277" customFormat="1" ht="21" x14ac:dyDescent="0.5">
      <c r="H59" s="109"/>
      <c r="I59" s="109"/>
      <c r="J59" s="670"/>
      <c r="K59" s="437"/>
      <c r="L59" s="304"/>
      <c r="M59" s="685" t="s">
        <v>453</v>
      </c>
      <c r="N59" s="686"/>
      <c r="O59" s="686"/>
      <c r="P59" s="686"/>
      <c r="Q59" s="460">
        <f>+'CBA - BIM level 2'!$R$56</f>
        <v>0</v>
      </c>
      <c r="R59" s="304"/>
      <c r="S59" s="438"/>
      <c r="T59" s="672"/>
    </row>
    <row r="60" spans="1:20" s="277" customFormat="1" ht="21.5" thickBot="1" x14ac:dyDescent="0.55000000000000004">
      <c r="H60" s="109"/>
      <c r="I60" s="109"/>
      <c r="J60" s="670"/>
      <c r="K60" s="437"/>
      <c r="L60" s="304"/>
      <c r="M60" s="457" t="s">
        <v>491</v>
      </c>
      <c r="N60" s="452"/>
      <c r="O60" s="453"/>
      <c r="P60" s="453"/>
      <c r="Q60" s="454">
        <f>+'CBA - BIM level 2'!$R$57</f>
        <v>0</v>
      </c>
      <c r="R60" s="304"/>
      <c r="S60" s="438"/>
      <c r="T60" s="672"/>
    </row>
    <row r="61" spans="1:20" s="277" customFormat="1" ht="15" customHeight="1" x14ac:dyDescent="0.35">
      <c r="H61" s="109"/>
      <c r="I61" s="109"/>
      <c r="J61" s="670"/>
      <c r="K61" s="437"/>
      <c r="L61" s="304"/>
      <c r="M61" s="461"/>
      <c r="N61" s="461"/>
      <c r="O61" s="461"/>
      <c r="P61" s="461"/>
      <c r="Q61" s="461"/>
      <c r="R61" s="304"/>
      <c r="S61" s="438"/>
      <c r="T61" s="672"/>
    </row>
    <row r="62" spans="1:20" s="277" customFormat="1" ht="15" customHeight="1" x14ac:dyDescent="0.35">
      <c r="H62" s="109"/>
      <c r="I62" s="109"/>
      <c r="J62" s="670"/>
      <c r="K62" s="437"/>
      <c r="L62" s="304"/>
      <c r="M62" s="461"/>
      <c r="N62" s="461"/>
      <c r="O62" s="461"/>
      <c r="P62" s="461"/>
      <c r="Q62" s="461"/>
      <c r="R62" s="304"/>
      <c r="S62" s="438"/>
      <c r="T62" s="672"/>
    </row>
    <row r="63" spans="1:20" s="277" customFormat="1" ht="24" thickBot="1" x14ac:dyDescent="0.6">
      <c r="F63" s="279"/>
      <c r="G63" s="279"/>
      <c r="H63" s="109"/>
      <c r="I63" s="109"/>
      <c r="J63" s="670"/>
      <c r="K63" s="462"/>
      <c r="L63" s="463"/>
      <c r="M63" s="464"/>
      <c r="N63" s="464"/>
      <c r="O63" s="464"/>
      <c r="P63" s="464"/>
      <c r="Q63" s="464"/>
      <c r="R63" s="453"/>
      <c r="S63" s="446"/>
      <c r="T63" s="672"/>
    </row>
    <row r="64" spans="1:20" s="110" customFormat="1" ht="15.75" hidden="1" customHeight="1" thickBot="1" x14ac:dyDescent="0.4">
      <c r="A64" s="277"/>
      <c r="B64" s="277"/>
      <c r="C64" s="277"/>
      <c r="D64" s="277"/>
      <c r="E64" s="277"/>
      <c r="F64" s="278"/>
      <c r="G64" s="278"/>
      <c r="H64" s="109"/>
      <c r="I64" s="109"/>
      <c r="J64" s="431"/>
      <c r="K64" s="107"/>
      <c r="L64" s="117"/>
      <c r="M64" s="117"/>
      <c r="N64" s="117"/>
      <c r="O64" s="117"/>
      <c r="P64" s="117"/>
      <c r="Q64" s="117"/>
      <c r="R64" s="118"/>
      <c r="S64" s="116"/>
      <c r="T64" s="433"/>
    </row>
    <row r="65" spans="1:20" s="110" customFormat="1" ht="15.75" hidden="1" customHeight="1" thickBot="1" x14ac:dyDescent="0.4">
      <c r="A65" s="277"/>
      <c r="B65" s="277"/>
      <c r="C65" s="277"/>
      <c r="D65" s="277"/>
      <c r="E65" s="277"/>
      <c r="F65" s="279"/>
      <c r="G65" s="279"/>
      <c r="H65" s="109"/>
      <c r="I65" s="109"/>
      <c r="J65" s="431"/>
      <c r="K65" s="108"/>
      <c r="L65" s="119"/>
      <c r="M65" s="119"/>
      <c r="N65" s="119"/>
      <c r="O65" s="119"/>
      <c r="P65" s="119"/>
      <c r="Q65" s="119"/>
      <c r="S65" s="116"/>
      <c r="T65" s="433"/>
    </row>
    <row r="66" spans="1:20" s="110" customFormat="1" ht="15.75" hidden="1" customHeight="1" thickBot="1" x14ac:dyDescent="0.4">
      <c r="A66" s="277"/>
      <c r="B66" s="277"/>
      <c r="C66" s="277"/>
      <c r="D66" s="277"/>
      <c r="E66" s="277"/>
      <c r="F66" s="278"/>
      <c r="G66" s="278"/>
      <c r="H66" s="109"/>
      <c r="I66" s="109"/>
      <c r="J66" s="431"/>
      <c r="K66" s="108"/>
      <c r="L66" s="119"/>
      <c r="M66" s="119"/>
      <c r="N66" s="119"/>
      <c r="O66" s="119"/>
      <c r="P66" s="119"/>
      <c r="Q66" s="119"/>
      <c r="S66" s="116"/>
      <c r="T66" s="433"/>
    </row>
    <row r="67" spans="1:20" s="110" customFormat="1" ht="15.75" hidden="1" customHeight="1" thickBot="1" x14ac:dyDescent="0.4">
      <c r="A67" s="277"/>
      <c r="B67" s="277"/>
      <c r="C67" s="277"/>
      <c r="D67" s="277"/>
      <c r="E67" s="277"/>
      <c r="F67" s="279"/>
      <c r="G67" s="279"/>
      <c r="H67" s="109"/>
      <c r="I67" s="109"/>
      <c r="J67" s="432"/>
      <c r="K67" s="422"/>
      <c r="L67" s="423"/>
      <c r="M67" s="423"/>
      <c r="N67" s="423"/>
      <c r="O67" s="423"/>
      <c r="P67" s="423"/>
      <c r="Q67" s="423"/>
      <c r="R67" s="423"/>
      <c r="S67" s="427"/>
      <c r="T67" s="434"/>
    </row>
    <row r="68" spans="1:20" s="110" customFormat="1" ht="14.5" hidden="1" x14ac:dyDescent="0.35">
      <c r="A68" s="277"/>
      <c r="B68" s="277"/>
      <c r="C68" s="277"/>
      <c r="D68" s="277"/>
      <c r="E68" s="277"/>
      <c r="F68" s="278"/>
      <c r="G68" s="278"/>
      <c r="H68" s="109"/>
      <c r="I68" s="109"/>
      <c r="K68" s="119"/>
    </row>
    <row r="69" spans="1:20" s="110" customFormat="1" ht="14.5" hidden="1" x14ac:dyDescent="0.35">
      <c r="A69" s="277"/>
      <c r="B69" s="277"/>
      <c r="C69" s="277"/>
      <c r="D69" s="277"/>
      <c r="E69" s="277"/>
      <c r="F69" s="278"/>
      <c r="G69" s="278"/>
      <c r="H69" s="109"/>
      <c r="I69" s="109"/>
      <c r="K69" s="119"/>
    </row>
    <row r="70" spans="1:20" s="110" customFormat="1" ht="14.5" hidden="1" x14ac:dyDescent="0.35">
      <c r="A70" s="277"/>
      <c r="B70" s="277"/>
      <c r="C70" s="277"/>
      <c r="D70" s="277"/>
      <c r="E70" s="277"/>
      <c r="F70" s="277"/>
      <c r="G70" s="277"/>
      <c r="H70" s="109"/>
      <c r="I70" s="109"/>
    </row>
    <row r="71" spans="1:20" s="110" customFormat="1" ht="14.5" hidden="1" x14ac:dyDescent="0.35">
      <c r="A71" s="277"/>
      <c r="B71" s="277"/>
      <c r="C71" s="277"/>
      <c r="D71" s="277"/>
      <c r="E71" s="277"/>
      <c r="F71" s="279"/>
      <c r="G71" s="279"/>
      <c r="H71" s="109"/>
      <c r="I71" s="109"/>
    </row>
    <row r="72" spans="1:20" s="110" customFormat="1" ht="14.5" hidden="1" x14ac:dyDescent="0.35">
      <c r="A72" s="277"/>
      <c r="B72" s="277"/>
      <c r="C72" s="277"/>
      <c r="D72" s="277"/>
      <c r="E72" s="277"/>
      <c r="F72" s="278"/>
      <c r="G72" s="278"/>
      <c r="H72" s="109"/>
      <c r="I72" s="109"/>
    </row>
    <row r="73" spans="1:20" s="110" customFormat="1" ht="14.5" hidden="1" x14ac:dyDescent="0.35">
      <c r="A73" s="277"/>
      <c r="B73" s="277"/>
      <c r="C73" s="277"/>
      <c r="D73" s="277"/>
      <c r="E73" s="277"/>
      <c r="F73" s="278"/>
      <c r="G73" s="278"/>
      <c r="H73" s="109"/>
      <c r="I73" s="109"/>
    </row>
    <row r="74" spans="1:20" s="110" customFormat="1" ht="14.5" hidden="1" x14ac:dyDescent="0.35">
      <c r="A74" s="277"/>
      <c r="B74" s="277"/>
      <c r="C74" s="277"/>
      <c r="D74" s="277"/>
      <c r="E74" s="277"/>
      <c r="F74" s="277"/>
      <c r="G74" s="277"/>
      <c r="H74" s="109"/>
      <c r="I74" s="109"/>
    </row>
    <row r="75" spans="1:20" s="110" customFormat="1" ht="14.5" hidden="1" x14ac:dyDescent="0.35">
      <c r="A75" s="277"/>
      <c r="B75" s="277"/>
      <c r="C75" s="277"/>
      <c r="D75" s="277"/>
      <c r="E75" s="277"/>
      <c r="F75" s="279"/>
      <c r="G75" s="279"/>
      <c r="H75" s="109"/>
      <c r="I75" s="109"/>
    </row>
    <row r="76" spans="1:20" s="110" customFormat="1" ht="14.5" hidden="1" x14ac:dyDescent="0.35">
      <c r="A76" s="277"/>
      <c r="B76" s="277"/>
      <c r="C76" s="277"/>
      <c r="D76" s="277"/>
      <c r="E76" s="277"/>
      <c r="F76" s="278"/>
      <c r="G76" s="278"/>
      <c r="H76" s="109"/>
      <c r="I76" s="109"/>
    </row>
    <row r="77" spans="1:20" s="110" customFormat="1" ht="14.5" hidden="1" x14ac:dyDescent="0.35">
      <c r="A77" s="277"/>
      <c r="B77" s="277"/>
      <c r="C77" s="277"/>
      <c r="D77" s="277"/>
      <c r="E77" s="277"/>
      <c r="F77" s="278"/>
      <c r="G77" s="278"/>
      <c r="H77" s="109"/>
      <c r="I77" s="109"/>
    </row>
    <row r="78" spans="1:20" s="110" customFormat="1" ht="14.5" hidden="1" x14ac:dyDescent="0.35">
      <c r="A78" s="277"/>
      <c r="B78" s="277"/>
      <c r="C78" s="277"/>
      <c r="D78" s="277"/>
      <c r="E78" s="277"/>
      <c r="F78" s="277"/>
      <c r="G78" s="277"/>
      <c r="H78" s="109"/>
      <c r="I78" s="109"/>
    </row>
    <row r="79" spans="1:20" s="110" customFormat="1" ht="14.5" hidden="1" x14ac:dyDescent="0.35">
      <c r="A79" s="277"/>
      <c r="B79" s="277"/>
      <c r="C79" s="277"/>
      <c r="D79" s="277"/>
      <c r="E79" s="277"/>
      <c r="F79" s="279"/>
      <c r="G79" s="279"/>
      <c r="H79" s="109"/>
      <c r="I79" s="109"/>
    </row>
    <row r="80" spans="1:20" s="110" customFormat="1" ht="14.5" hidden="1" x14ac:dyDescent="0.35">
      <c r="A80" s="277"/>
      <c r="B80" s="277"/>
      <c r="C80" s="277"/>
      <c r="D80" s="277"/>
      <c r="E80" s="277"/>
      <c r="F80" s="278"/>
      <c r="G80" s="278"/>
      <c r="H80" s="109"/>
      <c r="I80" s="109"/>
    </row>
    <row r="81" spans="1:9" s="110" customFormat="1" ht="14.5" hidden="1" x14ac:dyDescent="0.35">
      <c r="A81" s="277"/>
      <c r="B81" s="277"/>
      <c r="C81" s="277"/>
      <c r="D81" s="277"/>
      <c r="E81" s="277"/>
      <c r="F81" s="278"/>
      <c r="G81" s="278"/>
      <c r="H81" s="109"/>
      <c r="I81" s="109"/>
    </row>
    <row r="82" spans="1:9" s="110" customFormat="1" ht="14.5" hidden="1" x14ac:dyDescent="0.35">
      <c r="A82" s="277"/>
      <c r="B82" s="277"/>
      <c r="C82" s="277"/>
      <c r="D82" s="277"/>
      <c r="E82" s="277"/>
      <c r="F82" s="277"/>
      <c r="G82" s="277"/>
      <c r="H82" s="109"/>
      <c r="I82" s="109"/>
    </row>
    <row r="83" spans="1:9" s="110" customFormat="1" ht="14.5" hidden="1" x14ac:dyDescent="0.35">
      <c r="A83" s="277"/>
      <c r="B83" s="277"/>
      <c r="C83" s="277"/>
      <c r="D83" s="277"/>
      <c r="E83" s="277"/>
      <c r="F83" s="279"/>
      <c r="G83" s="277"/>
      <c r="H83" s="109"/>
      <c r="I83" s="109"/>
    </row>
    <row r="84" spans="1:9" s="110" customFormat="1" ht="14.5" hidden="1" x14ac:dyDescent="0.35">
      <c r="A84" s="277"/>
      <c r="B84" s="277"/>
      <c r="C84" s="277"/>
      <c r="D84" s="277"/>
      <c r="E84" s="277"/>
      <c r="F84" s="278"/>
      <c r="G84" s="277"/>
      <c r="H84" s="109"/>
      <c r="I84" s="109"/>
    </row>
    <row r="85" spans="1:9" s="110" customFormat="1" ht="14.5" hidden="1" x14ac:dyDescent="0.35">
      <c r="A85" s="277"/>
      <c r="B85" s="277"/>
      <c r="C85" s="277"/>
      <c r="D85" s="277"/>
      <c r="E85" s="277"/>
      <c r="F85" s="278"/>
      <c r="G85" s="277"/>
      <c r="H85" s="109"/>
      <c r="I85" s="109"/>
    </row>
    <row r="86" spans="1:9" s="110" customFormat="1" ht="14.5" hidden="1" x14ac:dyDescent="0.35">
      <c r="A86" s="277"/>
      <c r="B86" s="277"/>
      <c r="C86" s="277"/>
      <c r="D86" s="277"/>
      <c r="E86" s="277"/>
      <c r="F86" s="278"/>
      <c r="G86" s="277"/>
      <c r="H86" s="109"/>
      <c r="I86" s="109"/>
    </row>
    <row r="87" spans="1:9" s="110" customFormat="1" ht="14.5" hidden="1" x14ac:dyDescent="0.35">
      <c r="A87" s="277"/>
      <c r="B87" s="277"/>
      <c r="C87" s="277"/>
      <c r="D87" s="277"/>
      <c r="E87" s="277"/>
      <c r="F87" s="277"/>
      <c r="G87" s="277"/>
      <c r="H87" s="109"/>
      <c r="I87" s="109"/>
    </row>
    <row r="88" spans="1:9" s="110" customFormat="1" ht="14.5" hidden="1" x14ac:dyDescent="0.35">
      <c r="A88" s="277"/>
      <c r="B88" s="277"/>
      <c r="C88" s="277"/>
      <c r="D88" s="277"/>
      <c r="E88" s="277"/>
      <c r="F88" s="277"/>
      <c r="G88" s="277"/>
      <c r="H88" s="109"/>
      <c r="I88" s="109"/>
    </row>
    <row r="89" spans="1:9" s="110" customFormat="1" ht="14.5" hidden="1" x14ac:dyDescent="0.35">
      <c r="A89" s="277"/>
      <c r="B89" s="277"/>
      <c r="C89" s="277"/>
      <c r="D89" s="277"/>
      <c r="E89" s="277"/>
      <c r="F89" s="279"/>
      <c r="G89" s="277"/>
      <c r="H89" s="109"/>
      <c r="I89" s="109"/>
    </row>
    <row r="90" spans="1:9" s="110" customFormat="1" ht="14.5" hidden="1" x14ac:dyDescent="0.35">
      <c r="A90" s="277"/>
      <c r="B90" s="277"/>
      <c r="C90" s="277"/>
      <c r="D90" s="277"/>
      <c r="E90" s="277"/>
      <c r="F90" s="277"/>
      <c r="G90" s="277"/>
      <c r="H90" s="109"/>
      <c r="I90" s="109"/>
    </row>
    <row r="91" spans="1:9" s="110" customFormat="1" ht="14.5" hidden="1" x14ac:dyDescent="0.35">
      <c r="A91" s="277"/>
      <c r="B91" s="277"/>
      <c r="C91" s="277"/>
      <c r="D91" s="277"/>
      <c r="E91" s="277"/>
      <c r="F91" s="277"/>
      <c r="G91" s="277"/>
      <c r="H91" s="109"/>
      <c r="I91" s="109"/>
    </row>
    <row r="92" spans="1:9" s="110" customFormat="1" ht="14.5" hidden="1" x14ac:dyDescent="0.35">
      <c r="A92" s="277"/>
      <c r="B92" s="277"/>
      <c r="C92" s="277"/>
      <c r="D92" s="277"/>
      <c r="E92" s="277"/>
      <c r="F92" s="277"/>
      <c r="G92" s="277"/>
      <c r="H92" s="109"/>
      <c r="I92" s="109"/>
    </row>
    <row r="93" spans="1:9" s="110" customFormat="1" ht="14.5" hidden="1" x14ac:dyDescent="0.35">
      <c r="A93" s="277"/>
      <c r="B93" s="277"/>
      <c r="C93" s="277"/>
      <c r="D93" s="277"/>
      <c r="E93" s="277"/>
      <c r="F93" s="277"/>
      <c r="G93" s="277"/>
      <c r="H93" s="109"/>
      <c r="I93" s="109"/>
    </row>
    <row r="94" spans="1:9" s="110" customFormat="1" ht="14.5" hidden="1" x14ac:dyDescent="0.35">
      <c r="A94" s="277"/>
      <c r="B94" s="277"/>
      <c r="C94" s="277"/>
      <c r="D94" s="277"/>
      <c r="E94" s="277"/>
      <c r="F94" s="277"/>
      <c r="G94" s="277"/>
      <c r="H94" s="109"/>
      <c r="I94" s="109"/>
    </row>
    <row r="95" spans="1:9" s="110" customFormat="1" ht="14.5" hidden="1" x14ac:dyDescent="0.35">
      <c r="A95" s="277"/>
      <c r="B95" s="277"/>
      <c r="C95" s="277"/>
      <c r="D95" s="277"/>
      <c r="E95" s="277"/>
      <c r="F95" s="277"/>
      <c r="G95" s="277"/>
      <c r="H95" s="109"/>
      <c r="I95" s="109"/>
    </row>
    <row r="96" spans="1:9" s="110" customFormat="1" ht="14.5" hidden="1" x14ac:dyDescent="0.35">
      <c r="A96" s="277"/>
      <c r="B96" s="277"/>
      <c r="C96" s="277"/>
      <c r="D96" s="277"/>
      <c r="E96" s="277"/>
      <c r="F96" s="279"/>
      <c r="G96" s="277"/>
      <c r="H96" s="109"/>
      <c r="I96" s="109"/>
    </row>
    <row r="97" spans="1:9" s="110" customFormat="1" ht="14.5" hidden="1" x14ac:dyDescent="0.35">
      <c r="A97" s="277"/>
      <c r="B97" s="277"/>
      <c r="C97" s="277"/>
      <c r="D97" s="277"/>
      <c r="E97" s="277"/>
      <c r="F97" s="277"/>
      <c r="G97" s="277"/>
      <c r="H97" s="109"/>
      <c r="I97" s="109"/>
    </row>
    <row r="98" spans="1:9" s="110" customFormat="1" ht="14.5" hidden="1" x14ac:dyDescent="0.35">
      <c r="A98" s="277"/>
      <c r="B98" s="277"/>
      <c r="C98" s="277"/>
      <c r="D98" s="277"/>
      <c r="E98" s="277"/>
      <c r="F98" s="277"/>
      <c r="G98" s="277"/>
      <c r="H98" s="109"/>
      <c r="I98" s="109"/>
    </row>
    <row r="99" spans="1:9" s="110" customFormat="1" ht="14.5" hidden="1" x14ac:dyDescent="0.35">
      <c r="A99" s="277"/>
      <c r="B99" s="277"/>
      <c r="C99" s="277"/>
      <c r="D99" s="277"/>
      <c r="E99" s="277"/>
      <c r="F99" s="277"/>
      <c r="G99" s="277"/>
      <c r="H99" s="109"/>
      <c r="I99" s="109"/>
    </row>
    <row r="100" spans="1:9" s="110" customFormat="1" ht="14.5" hidden="1" x14ac:dyDescent="0.35">
      <c r="A100" s="277"/>
      <c r="B100" s="277"/>
      <c r="C100" s="277"/>
      <c r="D100" s="277"/>
      <c r="E100" s="277"/>
      <c r="F100" s="277"/>
      <c r="G100" s="277"/>
      <c r="H100" s="109"/>
      <c r="I100" s="109"/>
    </row>
    <row r="101" spans="1:9" s="110" customFormat="1" ht="14.5" hidden="1" x14ac:dyDescent="0.35">
      <c r="A101" s="277"/>
      <c r="B101" s="277"/>
      <c r="C101" s="277"/>
      <c r="D101" s="277"/>
      <c r="E101" s="277"/>
      <c r="F101" s="277"/>
      <c r="G101" s="277"/>
      <c r="H101" s="109"/>
      <c r="I101" s="109"/>
    </row>
    <row r="102" spans="1:9" s="110" customFormat="1" ht="14.5" hidden="1" x14ac:dyDescent="0.35">
      <c r="A102" s="277"/>
      <c r="B102" s="277"/>
      <c r="C102" s="277"/>
      <c r="D102" s="277"/>
      <c r="E102" s="277"/>
      <c r="F102" s="277"/>
      <c r="G102" s="277"/>
      <c r="H102" s="109"/>
      <c r="I102" s="109"/>
    </row>
    <row r="103" spans="1:9" s="110" customFormat="1" ht="14.5" hidden="1" x14ac:dyDescent="0.35">
      <c r="A103" s="277"/>
      <c r="B103" s="277"/>
      <c r="C103" s="277"/>
      <c r="D103" s="277"/>
      <c r="E103" s="277"/>
      <c r="F103" s="279"/>
      <c r="G103" s="277"/>
      <c r="H103" s="109"/>
      <c r="I103" s="109"/>
    </row>
    <row r="104" spans="1:9" s="110" customFormat="1" ht="14.5" hidden="1" x14ac:dyDescent="0.35">
      <c r="A104" s="277"/>
      <c r="B104" s="277"/>
      <c r="C104" s="277"/>
      <c r="D104" s="277"/>
      <c r="E104" s="277"/>
      <c r="F104" s="278"/>
      <c r="G104" s="277"/>
      <c r="H104" s="109"/>
      <c r="I104" s="109"/>
    </row>
    <row r="105" spans="1:9" s="110" customFormat="1" ht="14.5" hidden="1" x14ac:dyDescent="0.35">
      <c r="A105" s="277"/>
      <c r="B105" s="277"/>
      <c r="C105" s="277"/>
      <c r="D105" s="277"/>
      <c r="E105" s="277"/>
      <c r="F105" s="277"/>
      <c r="G105" s="277"/>
      <c r="H105" s="109"/>
      <c r="I105" s="109"/>
    </row>
    <row r="106" spans="1:9" s="110" customFormat="1" ht="14.5" hidden="1" x14ac:dyDescent="0.35">
      <c r="A106" s="277"/>
      <c r="B106" s="277"/>
      <c r="C106" s="277"/>
      <c r="D106" s="277"/>
      <c r="E106" s="277"/>
      <c r="F106" s="277"/>
      <c r="G106" s="277"/>
      <c r="H106" s="109"/>
      <c r="I106" s="109"/>
    </row>
    <row r="107" spans="1:9" s="110" customFormat="1" ht="15.5" hidden="1" x14ac:dyDescent="0.35">
      <c r="A107" s="277"/>
      <c r="B107" s="277"/>
      <c r="C107" s="277"/>
      <c r="D107" s="277"/>
      <c r="E107" s="277"/>
      <c r="F107" s="280"/>
      <c r="G107" s="277"/>
      <c r="H107" s="109"/>
      <c r="I107" s="109"/>
    </row>
    <row r="108" spans="1:9" s="110" customFormat="1" ht="15.5" hidden="1" x14ac:dyDescent="0.35">
      <c r="A108" s="277"/>
      <c r="B108" s="277"/>
      <c r="C108" s="277"/>
      <c r="D108" s="277"/>
      <c r="E108" s="277"/>
      <c r="F108" s="280"/>
      <c r="G108" s="277"/>
      <c r="H108" s="109"/>
      <c r="I108" s="109"/>
    </row>
    <row r="109" spans="1:9" s="110" customFormat="1" ht="14.5" hidden="1" x14ac:dyDescent="0.35">
      <c r="A109" s="277"/>
      <c r="B109" s="277"/>
      <c r="C109" s="277"/>
      <c r="D109" s="277"/>
      <c r="E109" s="277"/>
      <c r="F109" s="277"/>
      <c r="G109" s="277"/>
      <c r="H109" s="109"/>
      <c r="I109" s="109"/>
    </row>
    <row r="110" spans="1:9" s="110" customFormat="1" ht="14.5" hidden="1" x14ac:dyDescent="0.35">
      <c r="A110" s="277"/>
      <c r="B110" s="277"/>
      <c r="C110" s="277"/>
      <c r="D110" s="277"/>
      <c r="E110" s="277"/>
      <c r="F110" s="281"/>
      <c r="G110" s="281"/>
      <c r="H110" s="109"/>
      <c r="I110" s="109"/>
    </row>
    <row r="111" spans="1:9" s="110" customFormat="1" ht="14.5" hidden="1" x14ac:dyDescent="0.35">
      <c r="A111" s="277"/>
      <c r="B111" s="277"/>
      <c r="C111" s="277"/>
      <c r="D111" s="277"/>
      <c r="E111" s="277"/>
      <c r="F111" s="282"/>
      <c r="G111" s="283"/>
      <c r="H111" s="109"/>
      <c r="I111" s="109"/>
    </row>
    <row r="112" spans="1:9" s="110" customFormat="1" ht="14.5" hidden="1" x14ac:dyDescent="0.35">
      <c r="A112" s="277"/>
      <c r="B112" s="277"/>
      <c r="C112" s="277"/>
      <c r="D112" s="277"/>
      <c r="E112" s="277"/>
      <c r="F112" s="281"/>
      <c r="G112" s="281"/>
      <c r="H112" s="109"/>
      <c r="I112" s="109"/>
    </row>
    <row r="113" spans="1:9" s="110" customFormat="1" ht="14.5" hidden="1" x14ac:dyDescent="0.35">
      <c r="A113" s="277"/>
      <c r="B113" s="277"/>
      <c r="C113" s="277"/>
      <c r="D113" s="277"/>
      <c r="E113" s="277"/>
      <c r="F113" s="284"/>
      <c r="G113" s="284"/>
      <c r="H113" s="109"/>
      <c r="I113" s="109"/>
    </row>
    <row r="114" spans="1:9" s="110" customFormat="1" ht="14.5" hidden="1" x14ac:dyDescent="0.35">
      <c r="A114" s="277"/>
      <c r="B114" s="277"/>
      <c r="C114" s="277"/>
      <c r="D114" s="277"/>
      <c r="E114" s="277"/>
      <c r="F114" s="284"/>
      <c r="G114" s="284"/>
      <c r="H114" s="109"/>
      <c r="I114" s="109"/>
    </row>
    <row r="115" spans="1:9" s="110" customFormat="1" ht="14.5" hidden="1" x14ac:dyDescent="0.35">
      <c r="A115" s="277"/>
      <c r="B115" s="277"/>
      <c r="C115" s="277"/>
      <c r="D115" s="277"/>
      <c r="E115" s="277"/>
      <c r="F115" s="285"/>
      <c r="G115" s="285"/>
      <c r="H115" s="109"/>
      <c r="I115" s="115"/>
    </row>
    <row r="116" spans="1:9" s="110" customFormat="1" ht="14.5" hidden="1" x14ac:dyDescent="0.35">
      <c r="A116" s="277"/>
      <c r="B116" s="277"/>
      <c r="C116" s="277"/>
      <c r="D116" s="277"/>
      <c r="E116" s="277"/>
      <c r="F116" s="277"/>
      <c r="G116" s="285"/>
      <c r="H116" s="115"/>
      <c r="I116" s="109"/>
    </row>
    <row r="117" spans="1:9" s="110" customFormat="1" ht="14.5" hidden="1" x14ac:dyDescent="0.35">
      <c r="A117" s="277"/>
      <c r="B117" s="277"/>
      <c r="C117" s="277"/>
      <c r="D117" s="277"/>
      <c r="E117" s="277"/>
      <c r="F117" s="277"/>
      <c r="G117" s="277"/>
      <c r="H117" s="109"/>
      <c r="I117" s="109"/>
    </row>
    <row r="118" spans="1:9" s="110" customFormat="1" ht="14.5" hidden="1" x14ac:dyDescent="0.35">
      <c r="A118" s="277"/>
      <c r="B118" s="277"/>
      <c r="C118" s="277"/>
      <c r="D118" s="277"/>
      <c r="E118" s="277"/>
      <c r="F118" s="277"/>
      <c r="G118" s="277"/>
      <c r="H118" s="115"/>
      <c r="I118" s="109"/>
    </row>
    <row r="119" spans="1:9" s="110" customFormat="1" ht="14.5" hidden="1" x14ac:dyDescent="0.35">
      <c r="A119" s="277"/>
      <c r="B119" s="277"/>
      <c r="C119" s="277"/>
      <c r="D119" s="277"/>
      <c r="E119" s="277"/>
      <c r="F119" s="277"/>
      <c r="G119" s="277"/>
      <c r="H119" s="115"/>
      <c r="I119" s="109"/>
    </row>
    <row r="120" spans="1:9" s="110" customFormat="1" ht="14.5" hidden="1" x14ac:dyDescent="0.35">
      <c r="A120" s="277"/>
      <c r="B120" s="277"/>
      <c r="C120" s="277"/>
      <c r="D120" s="277"/>
      <c r="E120" s="277"/>
      <c r="F120" s="277"/>
      <c r="G120" s="279"/>
      <c r="H120" s="109"/>
      <c r="I120" s="114"/>
    </row>
    <row r="121" spans="1:9" s="110" customFormat="1" ht="14.5" hidden="1" x14ac:dyDescent="0.35">
      <c r="A121" s="277"/>
      <c r="B121" s="277"/>
      <c r="C121" s="277"/>
      <c r="D121" s="277"/>
      <c r="E121" s="277"/>
      <c r="F121" s="277"/>
      <c r="G121" s="279"/>
      <c r="H121" s="109"/>
      <c r="I121" s="114"/>
    </row>
    <row r="122" spans="1:9" s="110" customFormat="1" ht="14.5" hidden="1" x14ac:dyDescent="0.35">
      <c r="A122" s="277"/>
      <c r="B122" s="277"/>
      <c r="C122" s="277"/>
      <c r="D122" s="277"/>
      <c r="E122" s="277"/>
      <c r="F122" s="277"/>
      <c r="G122" s="279"/>
      <c r="H122" s="109"/>
      <c r="I122" s="114"/>
    </row>
    <row r="123" spans="1:9" s="110" customFormat="1" ht="14.5" hidden="1" x14ac:dyDescent="0.35">
      <c r="A123" s="277"/>
      <c r="B123" s="277"/>
      <c r="C123" s="277"/>
      <c r="D123" s="277"/>
      <c r="E123" s="277"/>
      <c r="F123" s="277"/>
      <c r="G123" s="279"/>
      <c r="H123" s="109"/>
      <c r="I123" s="114"/>
    </row>
    <row r="124" spans="1:9" s="110" customFormat="1" ht="14.5" hidden="1" x14ac:dyDescent="0.35">
      <c r="A124" s="277"/>
      <c r="B124" s="277"/>
      <c r="C124" s="277"/>
      <c r="D124" s="277"/>
      <c r="E124" s="277"/>
      <c r="F124" s="277"/>
      <c r="G124" s="277"/>
      <c r="H124" s="109"/>
      <c r="I124" s="109"/>
    </row>
    <row r="125" spans="1:9" s="110" customFormat="1" ht="14.5" hidden="1" x14ac:dyDescent="0.35">
      <c r="A125" s="277"/>
      <c r="B125" s="277"/>
      <c r="C125" s="277"/>
      <c r="D125" s="277"/>
      <c r="E125" s="277"/>
      <c r="F125" s="277"/>
      <c r="G125" s="285"/>
      <c r="H125" s="109"/>
      <c r="I125" s="109"/>
    </row>
    <row r="126" spans="1:9" s="110" customFormat="1" ht="14.5" hidden="1" x14ac:dyDescent="0.35">
      <c r="A126" s="277"/>
      <c r="B126" s="277"/>
      <c r="C126" s="277"/>
      <c r="D126" s="277"/>
      <c r="E126" s="277"/>
      <c r="F126" s="286"/>
      <c r="G126" s="285"/>
      <c r="H126" s="109"/>
      <c r="I126" s="109"/>
    </row>
    <row r="127" spans="1:9" s="110" customFormat="1" ht="14.5" hidden="1" x14ac:dyDescent="0.35">
      <c r="A127" s="277"/>
      <c r="B127" s="277"/>
      <c r="C127" s="277"/>
      <c r="D127" s="277"/>
      <c r="E127" s="277"/>
      <c r="F127" s="277"/>
      <c r="G127" s="279"/>
      <c r="H127" s="109"/>
      <c r="I127" s="109"/>
    </row>
    <row r="128" spans="1:9" s="110" customFormat="1" ht="14.5" hidden="1" x14ac:dyDescent="0.35">
      <c r="A128" s="277"/>
      <c r="B128" s="277"/>
      <c r="C128" s="277"/>
      <c r="D128" s="277"/>
      <c r="E128" s="277"/>
      <c r="F128" s="277"/>
      <c r="G128" s="279"/>
      <c r="H128" s="109"/>
      <c r="I128" s="109"/>
    </row>
    <row r="129" spans="1:9" s="110" customFormat="1" ht="14.5" hidden="1" x14ac:dyDescent="0.35">
      <c r="A129" s="277"/>
      <c r="B129" s="277"/>
      <c r="C129" s="277"/>
      <c r="D129" s="277"/>
      <c r="E129" s="277"/>
      <c r="F129" s="277"/>
      <c r="G129" s="279"/>
      <c r="H129" s="109"/>
      <c r="I129" s="109"/>
    </row>
    <row r="130" spans="1:9" s="110" customFormat="1" ht="14.5" hidden="1" x14ac:dyDescent="0.35">
      <c r="A130" s="277"/>
      <c r="B130" s="277"/>
      <c r="C130" s="277"/>
      <c r="D130" s="277"/>
      <c r="E130" s="277"/>
      <c r="F130" s="277"/>
      <c r="G130" s="279"/>
      <c r="H130" s="109"/>
      <c r="I130" s="109"/>
    </row>
    <row r="131" spans="1:9" s="110" customFormat="1" ht="14.5" hidden="1" x14ac:dyDescent="0.35">
      <c r="A131" s="277"/>
      <c r="B131" s="277"/>
      <c r="C131" s="277"/>
      <c r="D131" s="277"/>
      <c r="E131" s="277"/>
      <c r="F131" s="277"/>
      <c r="G131" s="277"/>
      <c r="H131" s="109"/>
      <c r="I131" s="109"/>
    </row>
    <row r="132" spans="1:9" s="110" customFormat="1" ht="14.5" hidden="1" x14ac:dyDescent="0.35">
      <c r="A132" s="277"/>
      <c r="B132" s="277"/>
      <c r="C132" s="277"/>
      <c r="D132" s="277"/>
      <c r="E132" s="277"/>
      <c r="F132" s="277"/>
      <c r="G132" s="277"/>
      <c r="H132" s="109"/>
      <c r="I132" s="109"/>
    </row>
    <row r="133" spans="1:9" s="110" customFormat="1" ht="14.5" hidden="1" x14ac:dyDescent="0.35">
      <c r="A133" s="277"/>
      <c r="B133" s="277"/>
      <c r="C133" s="277"/>
      <c r="D133" s="277"/>
      <c r="E133" s="277"/>
      <c r="F133" s="279"/>
      <c r="G133" s="277"/>
      <c r="H133" s="109"/>
      <c r="I133" s="109"/>
    </row>
    <row r="134" spans="1:9" s="110" customFormat="1" ht="14.5" hidden="1" x14ac:dyDescent="0.35">
      <c r="A134" s="277"/>
      <c r="B134" s="277"/>
      <c r="C134" s="277"/>
      <c r="D134" s="277"/>
      <c r="E134" s="277"/>
      <c r="F134" s="277"/>
      <c r="G134" s="277"/>
      <c r="H134" s="109"/>
      <c r="I134" s="109"/>
    </row>
    <row r="135" spans="1:9" s="110" customFormat="1" ht="14.5" hidden="1" x14ac:dyDescent="0.35">
      <c r="A135" s="277"/>
      <c r="B135" s="277"/>
      <c r="C135" s="277"/>
      <c r="D135" s="277"/>
      <c r="E135" s="277"/>
      <c r="F135" s="277"/>
      <c r="G135" s="277"/>
      <c r="H135" s="109"/>
      <c r="I135" s="109"/>
    </row>
    <row r="136" spans="1:9" s="110" customFormat="1" ht="14.5" hidden="1" x14ac:dyDescent="0.35">
      <c r="A136" s="277"/>
      <c r="B136" s="277"/>
      <c r="C136" s="277"/>
      <c r="D136" s="277"/>
      <c r="E136" s="277"/>
      <c r="F136" s="277"/>
      <c r="G136" s="277"/>
      <c r="H136" s="109"/>
      <c r="I136" s="109"/>
    </row>
    <row r="137" spans="1:9" s="110" customFormat="1" ht="14.5" hidden="1" x14ac:dyDescent="0.35">
      <c r="A137" s="277"/>
      <c r="B137" s="277"/>
      <c r="C137" s="277"/>
      <c r="D137" s="277"/>
      <c r="E137" s="277"/>
      <c r="F137" s="277"/>
      <c r="G137" s="277"/>
      <c r="H137" s="109"/>
      <c r="I137" s="109"/>
    </row>
    <row r="138" spans="1:9" s="110" customFormat="1" ht="14.5" hidden="1" x14ac:dyDescent="0.35">
      <c r="A138" s="277"/>
      <c r="B138" s="277"/>
      <c r="C138" s="277"/>
      <c r="D138" s="277"/>
      <c r="E138" s="277"/>
      <c r="F138" s="277"/>
      <c r="G138" s="277"/>
      <c r="H138" s="109"/>
      <c r="I138" s="109"/>
    </row>
    <row r="139" spans="1:9" s="110" customFormat="1" ht="14.5" hidden="1" x14ac:dyDescent="0.35">
      <c r="A139" s="277"/>
      <c r="B139" s="277"/>
      <c r="C139" s="277"/>
      <c r="D139" s="277"/>
      <c r="E139" s="277"/>
      <c r="F139" s="277"/>
      <c r="G139" s="277"/>
      <c r="H139" s="109"/>
      <c r="I139" s="109"/>
    </row>
    <row r="140" spans="1:9" s="110" customFormat="1" ht="14.5" hidden="1" x14ac:dyDescent="0.35">
      <c r="A140" s="277"/>
      <c r="B140" s="277"/>
      <c r="C140" s="277"/>
      <c r="D140" s="277"/>
      <c r="E140" s="277"/>
      <c r="F140" s="277"/>
      <c r="G140" s="277"/>
      <c r="H140" s="109"/>
      <c r="I140" s="109"/>
    </row>
    <row r="141" spans="1:9" s="110" customFormat="1" ht="14.5" hidden="1" x14ac:dyDescent="0.35">
      <c r="A141" s="277"/>
      <c r="B141" s="277"/>
      <c r="C141" s="277"/>
      <c r="D141" s="277"/>
      <c r="E141" s="277"/>
      <c r="F141" s="279"/>
      <c r="G141" s="277"/>
      <c r="H141" s="109"/>
      <c r="I141" s="109"/>
    </row>
    <row r="142" spans="1:9" s="110" customFormat="1" ht="14.5" hidden="1" x14ac:dyDescent="0.35">
      <c r="A142" s="277"/>
      <c r="B142" s="277"/>
      <c r="C142" s="277"/>
      <c r="D142" s="277"/>
      <c r="E142" s="277"/>
      <c r="F142" s="277"/>
      <c r="G142" s="277"/>
      <c r="H142" s="109"/>
      <c r="I142" s="109"/>
    </row>
    <row r="143" spans="1:9" s="110" customFormat="1" ht="14.5" hidden="1" x14ac:dyDescent="0.35">
      <c r="A143" s="277"/>
      <c r="B143" s="277"/>
      <c r="C143" s="277"/>
      <c r="D143" s="277"/>
      <c r="E143" s="277"/>
      <c r="F143" s="277"/>
      <c r="G143" s="277"/>
      <c r="H143" s="109"/>
      <c r="I143" s="109"/>
    </row>
    <row r="144" spans="1:9" s="110" customFormat="1" ht="14.5" hidden="1" x14ac:dyDescent="0.35">
      <c r="A144" s="277"/>
      <c r="B144" s="277"/>
      <c r="C144" s="277"/>
      <c r="D144" s="277"/>
      <c r="E144" s="277"/>
      <c r="F144" s="277"/>
      <c r="G144" s="277"/>
      <c r="H144" s="109"/>
      <c r="I144" s="109"/>
    </row>
    <row r="145" spans="1:9" s="110" customFormat="1" ht="14.5" hidden="1" x14ac:dyDescent="0.35">
      <c r="A145" s="277"/>
      <c r="B145" s="277"/>
      <c r="C145" s="277"/>
      <c r="D145" s="277"/>
      <c r="E145" s="277"/>
      <c r="F145" s="277"/>
      <c r="G145" s="277"/>
      <c r="H145" s="109"/>
      <c r="I145" s="109"/>
    </row>
    <row r="146" spans="1:9" s="110" customFormat="1" ht="14.5" hidden="1" x14ac:dyDescent="0.35">
      <c r="A146" s="277"/>
      <c r="B146" s="277"/>
      <c r="C146" s="277"/>
      <c r="D146" s="277"/>
      <c r="E146" s="277"/>
      <c r="F146" s="277"/>
      <c r="G146" s="277"/>
      <c r="H146" s="109"/>
      <c r="I146" s="109"/>
    </row>
    <row r="147" spans="1:9" s="110" customFormat="1" ht="14.5" hidden="1" x14ac:dyDescent="0.35">
      <c r="A147" s="277"/>
      <c r="B147" s="277"/>
      <c r="C147" s="277"/>
      <c r="D147" s="277"/>
      <c r="E147" s="277"/>
      <c r="F147" s="277"/>
      <c r="G147" s="277"/>
      <c r="H147" s="109"/>
      <c r="I147" s="109"/>
    </row>
    <row r="148" spans="1:9" s="110" customFormat="1" ht="14.5" hidden="1" x14ac:dyDescent="0.35">
      <c r="A148" s="277"/>
      <c r="B148" s="277"/>
      <c r="C148" s="277"/>
      <c r="D148" s="277"/>
      <c r="E148" s="277"/>
      <c r="F148" s="279"/>
      <c r="G148" s="277"/>
      <c r="H148" s="109"/>
      <c r="I148" s="109"/>
    </row>
    <row r="149" spans="1:9" s="110" customFormat="1" ht="14.5" hidden="1" x14ac:dyDescent="0.35">
      <c r="A149" s="277"/>
      <c r="B149" s="277"/>
      <c r="C149" s="277"/>
      <c r="D149" s="277"/>
      <c r="E149" s="277"/>
      <c r="F149" s="277"/>
      <c r="G149" s="277"/>
      <c r="H149" s="109"/>
      <c r="I149" s="109"/>
    </row>
    <row r="150" spans="1:9" s="110" customFormat="1" ht="14.5" hidden="1" x14ac:dyDescent="0.35">
      <c r="A150" s="277"/>
      <c r="B150" s="277"/>
      <c r="C150" s="277"/>
      <c r="D150" s="277"/>
      <c r="E150" s="277"/>
      <c r="F150" s="277"/>
      <c r="G150" s="277"/>
      <c r="H150" s="109"/>
      <c r="I150" s="109"/>
    </row>
    <row r="151" spans="1:9" s="110" customFormat="1" ht="14.5" hidden="1" x14ac:dyDescent="0.35">
      <c r="A151" s="277"/>
      <c r="B151" s="277"/>
      <c r="C151" s="277"/>
      <c r="D151" s="277"/>
      <c r="E151" s="277"/>
      <c r="F151" s="277"/>
      <c r="G151" s="277"/>
      <c r="H151" s="109"/>
      <c r="I151" s="109"/>
    </row>
    <row r="152" spans="1:9" s="110" customFormat="1" ht="14.5" hidden="1" x14ac:dyDescent="0.35">
      <c r="A152" s="277"/>
      <c r="B152" s="277"/>
      <c r="C152" s="277"/>
      <c r="D152" s="277"/>
      <c r="E152" s="277"/>
      <c r="F152" s="277"/>
      <c r="G152" s="277"/>
      <c r="H152" s="109"/>
      <c r="I152" s="109"/>
    </row>
    <row r="153" spans="1:9" s="110" customFormat="1" ht="14.5" hidden="1" x14ac:dyDescent="0.35">
      <c r="A153" s="277"/>
      <c r="B153" s="277"/>
      <c r="C153" s="277"/>
      <c r="D153" s="277"/>
      <c r="E153" s="277"/>
      <c r="F153" s="277"/>
      <c r="G153" s="277"/>
      <c r="H153" s="109"/>
      <c r="I153" s="109"/>
    </row>
    <row r="154" spans="1:9" s="110" customFormat="1" ht="14.5" hidden="1" x14ac:dyDescent="0.35">
      <c r="A154" s="277"/>
      <c r="B154" s="277"/>
      <c r="C154" s="277"/>
      <c r="D154" s="277"/>
      <c r="E154" s="277"/>
      <c r="F154" s="277"/>
      <c r="G154" s="277"/>
      <c r="H154" s="109"/>
      <c r="I154" s="109"/>
    </row>
    <row r="155" spans="1:9" s="110" customFormat="1" ht="14.5" hidden="1" x14ac:dyDescent="0.35">
      <c r="A155" s="277"/>
      <c r="B155" s="277"/>
      <c r="C155" s="277"/>
      <c r="D155" s="277"/>
      <c r="E155" s="277"/>
      <c r="F155" s="277"/>
      <c r="G155" s="277"/>
      <c r="H155" s="109"/>
      <c r="I155" s="109"/>
    </row>
    <row r="156" spans="1:9" s="110" customFormat="1" ht="14.5" hidden="1" x14ac:dyDescent="0.35">
      <c r="A156" s="277"/>
      <c r="B156" s="277"/>
      <c r="C156" s="277"/>
      <c r="D156" s="277"/>
      <c r="E156" s="277"/>
      <c r="F156" s="277"/>
      <c r="G156" s="277"/>
      <c r="H156" s="109"/>
      <c r="I156" s="109"/>
    </row>
    <row r="157" spans="1:9" s="110" customFormat="1" ht="14.5" hidden="1" x14ac:dyDescent="0.35">
      <c r="A157" s="277"/>
      <c r="B157" s="277"/>
      <c r="C157" s="277"/>
      <c r="D157" s="277"/>
      <c r="E157" s="277"/>
      <c r="F157" s="277"/>
      <c r="G157" s="277"/>
      <c r="H157" s="109"/>
      <c r="I157" s="109"/>
    </row>
    <row r="158" spans="1:9" s="110" customFormat="1" ht="14.5" hidden="1" x14ac:dyDescent="0.35">
      <c r="A158" s="277"/>
      <c r="B158" s="277"/>
      <c r="C158" s="277"/>
      <c r="D158" s="277"/>
      <c r="E158" s="277"/>
      <c r="F158" s="279"/>
      <c r="G158" s="277"/>
      <c r="H158" s="109"/>
      <c r="I158" s="109"/>
    </row>
    <row r="159" spans="1:9" s="110" customFormat="1" ht="14.5" hidden="1" x14ac:dyDescent="0.35">
      <c r="A159" s="277"/>
      <c r="B159" s="277"/>
      <c r="C159" s="277"/>
      <c r="D159" s="277"/>
      <c r="E159" s="277"/>
      <c r="F159" s="277"/>
      <c r="G159" s="277"/>
      <c r="H159" s="109"/>
      <c r="I159" s="109"/>
    </row>
    <row r="160" spans="1:9" s="110" customFormat="1" ht="14.5" hidden="1" x14ac:dyDescent="0.35">
      <c r="A160" s="277"/>
      <c r="B160" s="277"/>
      <c r="C160" s="277"/>
      <c r="D160" s="277"/>
      <c r="E160" s="277"/>
      <c r="F160" s="277"/>
      <c r="G160" s="277"/>
      <c r="H160" s="109"/>
      <c r="I160" s="109"/>
    </row>
    <row r="161" spans="1:9" s="110" customFormat="1" ht="14.5" hidden="1" x14ac:dyDescent="0.35">
      <c r="A161" s="277"/>
      <c r="B161" s="277"/>
      <c r="C161" s="277"/>
      <c r="D161" s="277"/>
      <c r="E161" s="277"/>
      <c r="F161" s="277"/>
      <c r="G161" s="277"/>
      <c r="H161" s="109"/>
      <c r="I161" s="109"/>
    </row>
    <row r="162" spans="1:9" s="110" customFormat="1" ht="14.5" hidden="1" x14ac:dyDescent="0.35">
      <c r="A162" s="277"/>
      <c r="B162" s="277"/>
      <c r="C162" s="277"/>
      <c r="D162" s="277"/>
      <c r="E162" s="277"/>
      <c r="F162" s="277"/>
      <c r="G162" s="277"/>
      <c r="H162" s="109"/>
      <c r="I162" s="109"/>
    </row>
    <row r="163" spans="1:9" s="110" customFormat="1" ht="14.5" hidden="1" x14ac:dyDescent="0.35">
      <c r="A163" s="277"/>
      <c r="B163" s="277"/>
      <c r="C163" s="277"/>
      <c r="D163" s="277"/>
      <c r="E163" s="277"/>
      <c r="F163" s="277"/>
      <c r="G163" s="277"/>
      <c r="H163" s="109"/>
      <c r="I163" s="109"/>
    </row>
    <row r="164" spans="1:9" s="110" customFormat="1" ht="14.5" hidden="1" x14ac:dyDescent="0.35">
      <c r="A164" s="277"/>
      <c r="B164" s="277"/>
      <c r="C164" s="277"/>
      <c r="D164" s="277"/>
      <c r="E164" s="277"/>
      <c r="F164" s="277"/>
      <c r="G164" s="277"/>
      <c r="H164" s="109"/>
      <c r="I164" s="109"/>
    </row>
    <row r="165" spans="1:9" s="110" customFormat="1" ht="14.5" hidden="1" x14ac:dyDescent="0.35">
      <c r="A165" s="277"/>
      <c r="B165" s="277"/>
      <c r="C165" s="277"/>
      <c r="D165" s="277"/>
      <c r="E165" s="277"/>
      <c r="F165" s="277"/>
      <c r="G165" s="277"/>
      <c r="H165" s="109"/>
      <c r="I165" s="109"/>
    </row>
    <row r="166" spans="1:9" s="110" customFormat="1" ht="14.5" hidden="1" x14ac:dyDescent="0.35">
      <c r="A166" s="277"/>
      <c r="B166" s="277"/>
      <c r="C166" s="277"/>
      <c r="D166" s="277"/>
      <c r="E166" s="277"/>
      <c r="F166" s="277"/>
      <c r="G166" s="277"/>
      <c r="H166" s="109"/>
      <c r="I166" s="109"/>
    </row>
    <row r="167" spans="1:9" s="110" customFormat="1" ht="14.5" hidden="1" x14ac:dyDescent="0.35">
      <c r="A167" s="277"/>
      <c r="B167" s="277"/>
      <c r="C167" s="277"/>
      <c r="D167" s="277"/>
      <c r="E167" s="277"/>
      <c r="F167" s="279"/>
      <c r="G167" s="277"/>
      <c r="H167" s="109"/>
      <c r="I167" s="109"/>
    </row>
    <row r="168" spans="1:9" s="110" customFormat="1" ht="14.5" hidden="1" x14ac:dyDescent="0.35">
      <c r="A168" s="277"/>
      <c r="B168" s="277"/>
      <c r="C168" s="277"/>
      <c r="D168" s="277"/>
      <c r="E168" s="277"/>
      <c r="F168" s="277"/>
      <c r="G168" s="277"/>
      <c r="H168" s="109"/>
      <c r="I168" s="109"/>
    </row>
    <row r="169" spans="1:9" s="110" customFormat="1" ht="14.5" hidden="1" x14ac:dyDescent="0.35">
      <c r="A169" s="277"/>
      <c r="B169" s="277"/>
      <c r="C169" s="277"/>
      <c r="D169" s="277"/>
      <c r="E169" s="277"/>
      <c r="F169" s="277"/>
      <c r="G169" s="277"/>
      <c r="H169" s="109"/>
      <c r="I169" s="109"/>
    </row>
    <row r="170" spans="1:9" s="110" customFormat="1" ht="14.5" hidden="1" x14ac:dyDescent="0.35">
      <c r="A170" s="277"/>
      <c r="B170" s="277"/>
      <c r="C170" s="277"/>
      <c r="D170" s="277"/>
      <c r="E170" s="277"/>
      <c r="F170" s="277"/>
      <c r="G170" s="277"/>
      <c r="H170" s="109"/>
      <c r="I170" s="109"/>
    </row>
    <row r="171" spans="1:9" s="110" customFormat="1" ht="14.5" hidden="1" x14ac:dyDescent="0.35">
      <c r="A171" s="277"/>
      <c r="B171" s="277"/>
      <c r="C171" s="277"/>
      <c r="D171" s="277"/>
      <c r="E171" s="277"/>
      <c r="F171" s="277"/>
      <c r="G171" s="277"/>
      <c r="H171" s="109"/>
      <c r="I171" s="109"/>
    </row>
    <row r="172" spans="1:9" s="110" customFormat="1" ht="14.5" hidden="1" x14ac:dyDescent="0.35">
      <c r="A172" s="277"/>
      <c r="B172" s="277"/>
      <c r="C172" s="277"/>
      <c r="D172" s="277"/>
      <c r="E172" s="277"/>
      <c r="F172" s="277"/>
      <c r="G172" s="277"/>
      <c r="H172" s="109"/>
      <c r="I172" s="109"/>
    </row>
    <row r="173" spans="1:9" s="110" customFormat="1" ht="14.5" hidden="1" x14ac:dyDescent="0.35">
      <c r="A173" s="277"/>
      <c r="B173" s="277"/>
      <c r="C173" s="277"/>
      <c r="D173" s="277"/>
      <c r="E173" s="277"/>
      <c r="F173" s="277"/>
      <c r="G173" s="277"/>
      <c r="H173" s="109"/>
      <c r="I173" s="109"/>
    </row>
    <row r="174" spans="1:9" s="110" customFormat="1" ht="14.5" hidden="1" x14ac:dyDescent="0.35">
      <c r="A174" s="277"/>
      <c r="B174" s="277"/>
      <c r="C174" s="277"/>
      <c r="D174" s="277"/>
      <c r="E174" s="277"/>
      <c r="F174" s="277"/>
      <c r="G174" s="277"/>
      <c r="H174" s="109"/>
      <c r="I174" s="109"/>
    </row>
    <row r="175" spans="1:9" s="110" customFormat="1" ht="14.5" hidden="1" x14ac:dyDescent="0.35">
      <c r="A175" s="277"/>
      <c r="B175" s="277"/>
      <c r="C175" s="277"/>
      <c r="D175" s="277"/>
      <c r="E175" s="277"/>
      <c r="F175" s="279"/>
      <c r="G175" s="279"/>
      <c r="H175" s="109"/>
      <c r="I175" s="109"/>
    </row>
    <row r="176" spans="1:9" s="110" customFormat="1" ht="14.5" hidden="1" x14ac:dyDescent="0.35">
      <c r="A176" s="277"/>
      <c r="B176" s="277"/>
      <c r="C176" s="277"/>
      <c r="D176" s="277"/>
      <c r="E176" s="277"/>
      <c r="F176" s="277"/>
      <c r="G176" s="277"/>
      <c r="H176" s="109"/>
      <c r="I176" s="109"/>
    </row>
    <row r="177" spans="1:9" s="110" customFormat="1" ht="14.5" hidden="1" x14ac:dyDescent="0.35">
      <c r="A177" s="277"/>
      <c r="B177" s="277"/>
      <c r="C177" s="277"/>
      <c r="D177" s="277"/>
      <c r="E177" s="277"/>
      <c r="F177" s="277"/>
      <c r="G177" s="277"/>
      <c r="H177" s="109"/>
      <c r="I177" s="109"/>
    </row>
    <row r="178" spans="1:9" s="110" customFormat="1" ht="14.5" hidden="1" x14ac:dyDescent="0.35">
      <c r="A178" s="277"/>
      <c r="B178" s="277"/>
      <c r="C178" s="277"/>
      <c r="D178" s="277"/>
      <c r="E178" s="277"/>
      <c r="F178" s="277"/>
      <c r="G178" s="277"/>
      <c r="H178" s="109"/>
      <c r="I178" s="109"/>
    </row>
    <row r="179" spans="1:9" s="110" customFormat="1" ht="14.5" hidden="1" x14ac:dyDescent="0.35">
      <c r="A179" s="277"/>
      <c r="B179" s="277"/>
      <c r="C179" s="277"/>
      <c r="D179" s="277"/>
      <c r="E179" s="277"/>
      <c r="F179" s="277"/>
      <c r="G179" s="277"/>
      <c r="H179" s="109"/>
      <c r="I179" s="109"/>
    </row>
    <row r="180" spans="1:9" s="110" customFormat="1" ht="14.5" hidden="1" x14ac:dyDescent="0.35">
      <c r="A180" s="277"/>
      <c r="B180" s="277"/>
      <c r="C180" s="277"/>
      <c r="D180" s="277"/>
      <c r="E180" s="277"/>
      <c r="F180" s="277"/>
      <c r="G180" s="277"/>
      <c r="H180" s="109"/>
      <c r="I180" s="109"/>
    </row>
    <row r="181" spans="1:9" s="110" customFormat="1" ht="14.5" hidden="1" x14ac:dyDescent="0.35">
      <c r="A181" s="277"/>
      <c r="B181" s="277"/>
      <c r="C181" s="277"/>
      <c r="D181" s="277"/>
      <c r="E181" s="277"/>
      <c r="F181" s="277"/>
      <c r="G181" s="277"/>
      <c r="H181" s="109"/>
      <c r="I181" s="109"/>
    </row>
    <row r="182" spans="1:9" s="110" customFormat="1" ht="14.5" hidden="1" x14ac:dyDescent="0.35">
      <c r="A182" s="277"/>
      <c r="B182" s="277"/>
      <c r="C182" s="277"/>
      <c r="D182" s="277"/>
      <c r="E182" s="277"/>
      <c r="F182" s="279"/>
      <c r="G182" s="279"/>
      <c r="H182" s="109"/>
      <c r="I182" s="109"/>
    </row>
    <row r="183" spans="1:9" s="110" customFormat="1" ht="14.5" hidden="1" x14ac:dyDescent="0.35">
      <c r="A183" s="277"/>
      <c r="B183" s="277"/>
      <c r="C183" s="277"/>
      <c r="D183" s="277"/>
      <c r="E183" s="277"/>
      <c r="F183" s="279"/>
      <c r="G183" s="279"/>
      <c r="H183" s="109"/>
      <c r="I183" s="109"/>
    </row>
    <row r="184" spans="1:9" s="110" customFormat="1" ht="14.5" hidden="1" x14ac:dyDescent="0.35">
      <c r="A184" s="277"/>
      <c r="B184" s="277"/>
      <c r="C184" s="277"/>
      <c r="D184" s="277"/>
      <c r="E184" s="277"/>
      <c r="F184" s="279"/>
      <c r="G184" s="279"/>
      <c r="H184" s="109"/>
      <c r="I184" s="109"/>
    </row>
    <row r="185" spans="1:9" s="110" customFormat="1" ht="14.5" hidden="1" x14ac:dyDescent="0.35">
      <c r="A185" s="277"/>
      <c r="B185" s="277"/>
      <c r="C185" s="277"/>
      <c r="D185" s="277"/>
      <c r="E185" s="277"/>
      <c r="F185" s="279"/>
      <c r="G185" s="279"/>
      <c r="H185" s="109"/>
      <c r="I185" s="109"/>
    </row>
    <row r="186" spans="1:9" s="110" customFormat="1" ht="14.5" hidden="1" x14ac:dyDescent="0.35">
      <c r="A186" s="277"/>
      <c r="B186" s="277"/>
      <c r="C186" s="277"/>
      <c r="D186" s="277"/>
      <c r="E186" s="277"/>
      <c r="F186" s="279"/>
      <c r="G186" s="279"/>
      <c r="H186" s="109"/>
      <c r="I186" s="109"/>
    </row>
    <row r="187" spans="1:9" s="110" customFormat="1" ht="14.5" hidden="1" x14ac:dyDescent="0.35">
      <c r="A187" s="277"/>
      <c r="B187" s="277"/>
      <c r="C187" s="277"/>
      <c r="D187" s="277"/>
      <c r="E187" s="277"/>
      <c r="F187" s="279"/>
      <c r="G187" s="279"/>
      <c r="H187" s="109"/>
      <c r="I187" s="109"/>
    </row>
    <row r="188" spans="1:9" s="110" customFormat="1" ht="14.5" hidden="1" x14ac:dyDescent="0.35">
      <c r="A188" s="277"/>
      <c r="B188" s="277"/>
      <c r="C188" s="277"/>
      <c r="D188" s="277"/>
      <c r="E188" s="277"/>
      <c r="F188" s="279"/>
      <c r="G188" s="279"/>
      <c r="H188" s="109"/>
      <c r="I188" s="109"/>
    </row>
    <row r="189" spans="1:9" s="110" customFormat="1" ht="14.5" hidden="1" x14ac:dyDescent="0.35">
      <c r="A189" s="277"/>
      <c r="B189" s="277"/>
      <c r="C189" s="277"/>
      <c r="D189" s="277"/>
      <c r="E189" s="277"/>
      <c r="F189" s="279"/>
      <c r="G189" s="279"/>
      <c r="H189" s="109"/>
      <c r="I189" s="109"/>
    </row>
    <row r="190" spans="1:9" s="110" customFormat="1" ht="14.5" hidden="1" x14ac:dyDescent="0.35">
      <c r="A190" s="277"/>
      <c r="B190" s="277"/>
      <c r="C190" s="277"/>
      <c r="D190" s="277"/>
      <c r="E190" s="277"/>
      <c r="F190" s="279"/>
      <c r="G190" s="279"/>
      <c r="H190" s="109"/>
      <c r="I190" s="109"/>
    </row>
    <row r="191" spans="1:9" s="110" customFormat="1" ht="14.5" hidden="1" x14ac:dyDescent="0.35">
      <c r="A191" s="277"/>
      <c r="B191" s="277"/>
      <c r="C191" s="277"/>
      <c r="D191" s="277"/>
      <c r="E191" s="277"/>
      <c r="F191" s="279"/>
      <c r="G191" s="279"/>
      <c r="H191" s="109"/>
      <c r="I191" s="109"/>
    </row>
    <row r="192" spans="1:9" s="110" customFormat="1" ht="14.5" hidden="1" x14ac:dyDescent="0.35">
      <c r="A192" s="277"/>
      <c r="B192" s="277"/>
      <c r="C192" s="277"/>
      <c r="D192" s="277"/>
      <c r="E192" s="277"/>
      <c r="F192" s="279"/>
      <c r="G192" s="279"/>
      <c r="H192" s="109"/>
      <c r="I192" s="109"/>
    </row>
    <row r="193" spans="1:9" s="110" customFormat="1" ht="14.5" hidden="1" x14ac:dyDescent="0.35">
      <c r="A193" s="277"/>
      <c r="B193" s="277"/>
      <c r="C193" s="277"/>
      <c r="D193" s="277"/>
      <c r="E193" s="277"/>
      <c r="F193" s="279"/>
      <c r="G193" s="279"/>
      <c r="H193" s="109"/>
      <c r="I193" s="109"/>
    </row>
    <row r="194" spans="1:9" s="110" customFormat="1" ht="14.5" hidden="1" x14ac:dyDescent="0.35">
      <c r="A194" s="277"/>
      <c r="B194" s="277"/>
      <c r="C194" s="277"/>
      <c r="D194" s="277"/>
      <c r="E194" s="277"/>
      <c r="F194" s="279"/>
      <c r="G194" s="279"/>
      <c r="H194" s="109"/>
      <c r="I194" s="109"/>
    </row>
    <row r="195" spans="1:9" s="110" customFormat="1" ht="14.5" hidden="1" x14ac:dyDescent="0.35">
      <c r="A195" s="277"/>
      <c r="B195" s="277"/>
      <c r="C195" s="277"/>
      <c r="D195" s="277"/>
      <c r="E195" s="277"/>
      <c r="F195" s="279"/>
      <c r="G195" s="279"/>
      <c r="H195" s="109"/>
      <c r="I195" s="109"/>
    </row>
    <row r="196" spans="1:9" s="110" customFormat="1" ht="14.5" hidden="1" x14ac:dyDescent="0.35">
      <c r="A196" s="277"/>
      <c r="B196" s="277"/>
      <c r="C196" s="277"/>
      <c r="D196" s="277"/>
      <c r="E196" s="277"/>
      <c r="F196" s="279"/>
      <c r="G196" s="279"/>
      <c r="H196" s="109"/>
      <c r="I196" s="109"/>
    </row>
    <row r="197" spans="1:9" s="110" customFormat="1" ht="14.5" hidden="1" x14ac:dyDescent="0.35">
      <c r="A197" s="277"/>
      <c r="B197" s="277"/>
      <c r="C197" s="277"/>
      <c r="D197" s="277"/>
      <c r="E197" s="277"/>
      <c r="F197" s="279"/>
      <c r="G197" s="279"/>
      <c r="H197" s="109"/>
      <c r="I197" s="109"/>
    </row>
    <row r="198" spans="1:9" s="110" customFormat="1" ht="14.5" hidden="1" x14ac:dyDescent="0.35">
      <c r="A198" s="277"/>
      <c r="B198" s="277"/>
      <c r="C198" s="277"/>
      <c r="D198" s="277"/>
      <c r="E198" s="277"/>
      <c r="F198" s="279"/>
      <c r="G198" s="279"/>
      <c r="H198" s="109"/>
      <c r="I198" s="109"/>
    </row>
    <row r="199" spans="1:9" s="110" customFormat="1" ht="14.5" hidden="1" x14ac:dyDescent="0.35">
      <c r="A199" s="277"/>
      <c r="B199" s="277"/>
      <c r="C199" s="277"/>
      <c r="D199" s="277"/>
      <c r="E199" s="277"/>
      <c r="F199" s="279"/>
      <c r="G199" s="279"/>
      <c r="H199" s="109"/>
      <c r="I199" s="109"/>
    </row>
    <row r="200" spans="1:9" s="110" customFormat="1" ht="14.5" hidden="1" x14ac:dyDescent="0.35">
      <c r="A200" s="277"/>
      <c r="B200" s="277"/>
      <c r="C200" s="277"/>
      <c r="D200" s="277"/>
      <c r="E200" s="277"/>
      <c r="F200" s="279"/>
      <c r="G200" s="279"/>
      <c r="H200" s="109"/>
      <c r="I200" s="109"/>
    </row>
    <row r="201" spans="1:9" s="110" customFormat="1" ht="14.5" hidden="1" x14ac:dyDescent="0.35">
      <c r="A201" s="277"/>
      <c r="B201" s="277"/>
      <c r="C201" s="277"/>
      <c r="D201" s="277"/>
      <c r="E201" s="277"/>
      <c r="F201" s="279"/>
      <c r="G201" s="279"/>
      <c r="H201" s="109"/>
      <c r="I201" s="109"/>
    </row>
    <row r="202" spans="1:9" s="110" customFormat="1" ht="14.5" hidden="1" x14ac:dyDescent="0.35">
      <c r="A202" s="277"/>
      <c r="B202" s="277"/>
      <c r="C202" s="277"/>
      <c r="D202" s="277"/>
      <c r="E202" s="277"/>
      <c r="F202" s="279"/>
      <c r="G202" s="279"/>
      <c r="H202" s="109"/>
      <c r="I202" s="109"/>
    </row>
    <row r="203" spans="1:9" s="110" customFormat="1" ht="14.5" hidden="1" x14ac:dyDescent="0.35">
      <c r="A203" s="277"/>
      <c r="B203" s="277"/>
      <c r="C203" s="277"/>
      <c r="D203" s="277"/>
      <c r="E203" s="277"/>
      <c r="F203" s="279"/>
      <c r="G203" s="279"/>
      <c r="H203" s="109"/>
      <c r="I203" s="109"/>
    </row>
    <row r="204" spans="1:9" s="110" customFormat="1" ht="14.5" hidden="1" x14ac:dyDescent="0.35">
      <c r="A204" s="277"/>
      <c r="B204" s="277"/>
      <c r="C204" s="277"/>
      <c r="D204" s="277"/>
      <c r="E204" s="277"/>
      <c r="F204" s="279"/>
      <c r="G204" s="279"/>
      <c r="H204" s="109"/>
      <c r="I204" s="109"/>
    </row>
    <row r="205" spans="1:9" s="110" customFormat="1" ht="14.5" hidden="1" x14ac:dyDescent="0.35">
      <c r="A205" s="277"/>
      <c r="B205" s="277"/>
      <c r="C205" s="277"/>
      <c r="D205" s="277"/>
      <c r="E205" s="277"/>
      <c r="F205" s="279"/>
      <c r="G205" s="279"/>
      <c r="H205" s="109"/>
      <c r="I205" s="109"/>
    </row>
    <row r="206" spans="1:9" s="110" customFormat="1" ht="14.5" hidden="1" x14ac:dyDescent="0.35">
      <c r="A206" s="277"/>
      <c r="B206" s="277"/>
      <c r="C206" s="277"/>
      <c r="D206" s="277"/>
      <c r="E206" s="277"/>
      <c r="F206" s="279"/>
      <c r="G206" s="279"/>
      <c r="H206" s="109"/>
      <c r="I206" s="109"/>
    </row>
    <row r="207" spans="1:9" s="110" customFormat="1" ht="14.5" hidden="1" x14ac:dyDescent="0.35">
      <c r="A207" s="277"/>
      <c r="B207" s="277"/>
      <c r="C207" s="277"/>
      <c r="D207" s="277"/>
      <c r="E207" s="277"/>
      <c r="F207" s="279"/>
      <c r="G207" s="279"/>
      <c r="H207" s="109"/>
      <c r="I207" s="109"/>
    </row>
    <row r="208" spans="1:9" s="110" customFormat="1" ht="14.5" hidden="1" x14ac:dyDescent="0.35">
      <c r="A208" s="277"/>
      <c r="B208" s="277"/>
      <c r="C208" s="277"/>
      <c r="D208" s="277"/>
      <c r="E208" s="277"/>
      <c r="F208" s="279"/>
      <c r="G208" s="279"/>
      <c r="H208" s="109"/>
      <c r="I208" s="109"/>
    </row>
    <row r="209" spans="1:18" s="110" customFormat="1" ht="14.5" hidden="1" x14ac:dyDescent="0.35">
      <c r="A209" s="277"/>
      <c r="B209" s="277"/>
      <c r="C209" s="277"/>
      <c r="D209" s="277"/>
      <c r="E209" s="277"/>
      <c r="F209" s="279"/>
      <c r="G209" s="279"/>
      <c r="H209" s="109"/>
      <c r="I209" s="109"/>
    </row>
    <row r="210" spans="1:18" s="110" customFormat="1" ht="14.5" hidden="1" x14ac:dyDescent="0.35">
      <c r="A210" s="277"/>
      <c r="B210" s="277"/>
      <c r="C210" s="277"/>
      <c r="D210" s="277"/>
      <c r="E210" s="277"/>
      <c r="F210" s="277"/>
      <c r="G210" s="277"/>
      <c r="H210" s="109"/>
      <c r="I210" s="109"/>
    </row>
    <row r="211" spans="1:18" s="110" customFormat="1" ht="14.5" hidden="1" x14ac:dyDescent="0.35">
      <c r="A211" s="277"/>
      <c r="B211" s="277"/>
      <c r="C211" s="277"/>
      <c r="D211" s="277"/>
      <c r="E211" s="277"/>
      <c r="F211" s="277"/>
      <c r="G211" s="277"/>
      <c r="H211" s="109"/>
      <c r="I211" s="109"/>
    </row>
    <row r="212" spans="1:18" s="110" customFormat="1" ht="14.5" hidden="1" x14ac:dyDescent="0.35">
      <c r="A212" s="277"/>
      <c r="B212" s="277"/>
      <c r="C212" s="277"/>
      <c r="D212" s="277"/>
      <c r="E212" s="277"/>
      <c r="F212" s="277"/>
      <c r="G212" s="277"/>
      <c r="H212" s="109"/>
      <c r="I212" s="109"/>
    </row>
    <row r="213" spans="1:18" s="110" customFormat="1" ht="14.5" hidden="1" x14ac:dyDescent="0.35">
      <c r="A213" s="277"/>
      <c r="B213" s="277"/>
      <c r="C213" s="277"/>
      <c r="D213" s="277"/>
      <c r="E213" s="277"/>
      <c r="F213" s="277"/>
      <c r="G213" s="277"/>
      <c r="H213" s="109"/>
      <c r="I213" s="109"/>
    </row>
    <row r="214" spans="1:18" s="110" customFormat="1" ht="14.5" hidden="1" x14ac:dyDescent="0.35">
      <c r="A214" s="277"/>
      <c r="B214" s="277"/>
      <c r="C214" s="277"/>
      <c r="D214" s="277"/>
      <c r="E214" s="277"/>
      <c r="F214" s="277"/>
      <c r="G214" s="277"/>
      <c r="H214" s="109"/>
      <c r="I214" s="109"/>
    </row>
    <row r="215" spans="1:18" s="110" customFormat="1" ht="14.5" hidden="1" x14ac:dyDescent="0.35">
      <c r="A215" s="277"/>
      <c r="B215" s="277"/>
      <c r="C215" s="277"/>
      <c r="D215" s="277"/>
      <c r="E215" s="277"/>
      <c r="F215" s="277"/>
      <c r="G215" s="277"/>
      <c r="H215" s="109"/>
      <c r="I215" s="109"/>
    </row>
    <row r="216" spans="1:18" s="110" customFormat="1" ht="14.5" hidden="1" x14ac:dyDescent="0.35">
      <c r="A216" s="277"/>
      <c r="B216" s="277"/>
      <c r="C216" s="277"/>
      <c r="D216" s="277"/>
      <c r="E216" s="277"/>
      <c r="F216" s="277"/>
      <c r="G216" s="277"/>
      <c r="H216" s="109"/>
      <c r="I216" s="109"/>
    </row>
    <row r="217" spans="1:18" s="110" customFormat="1" ht="14.5" hidden="1" x14ac:dyDescent="0.35">
      <c r="A217" s="277"/>
      <c r="B217" s="277"/>
      <c r="C217" s="277"/>
      <c r="D217" s="277"/>
      <c r="E217" s="277"/>
      <c r="F217" s="277"/>
      <c r="G217" s="277"/>
      <c r="H217" s="109"/>
      <c r="I217" s="109"/>
    </row>
    <row r="218" spans="1:18" s="110" customFormat="1" ht="14.5" hidden="1" x14ac:dyDescent="0.35">
      <c r="A218" s="277"/>
      <c r="B218" s="277"/>
      <c r="C218" s="277"/>
      <c r="D218" s="277"/>
      <c r="E218" s="277"/>
      <c r="F218" s="277"/>
      <c r="G218" s="277"/>
      <c r="H218" s="109"/>
      <c r="I218" s="109"/>
    </row>
    <row r="219" spans="1:18" s="110" customFormat="1" ht="14.5" hidden="1" x14ac:dyDescent="0.35">
      <c r="A219" s="277"/>
      <c r="B219" s="277"/>
      <c r="C219" s="277"/>
      <c r="D219" s="277"/>
      <c r="E219" s="277"/>
      <c r="F219" s="277"/>
      <c r="G219" s="277"/>
      <c r="H219" s="109"/>
      <c r="I219" s="109"/>
    </row>
    <row r="220" spans="1:18" s="110" customFormat="1" ht="14.5" hidden="1" x14ac:dyDescent="0.35">
      <c r="A220" s="277"/>
      <c r="B220" s="277"/>
      <c r="C220" s="277"/>
      <c r="D220" s="277"/>
      <c r="E220" s="277"/>
      <c r="F220" s="277"/>
      <c r="G220" s="277"/>
      <c r="H220" s="109"/>
      <c r="I220" s="109"/>
    </row>
    <row r="221" spans="1:18" s="110" customFormat="1" ht="14.5" hidden="1" x14ac:dyDescent="0.35">
      <c r="A221" s="277"/>
      <c r="B221" s="277"/>
      <c r="C221" s="277"/>
      <c r="D221" s="277"/>
      <c r="E221" s="277"/>
      <c r="F221" s="277"/>
      <c r="G221" s="277"/>
      <c r="H221" s="109"/>
      <c r="I221" s="109"/>
    </row>
    <row r="222" spans="1:18" s="110" customFormat="1" ht="14.5" hidden="1" x14ac:dyDescent="0.35">
      <c r="A222" s="277"/>
      <c r="B222" s="277"/>
      <c r="C222" s="277"/>
      <c r="D222" s="277"/>
      <c r="E222" s="277"/>
      <c r="F222" s="277"/>
      <c r="G222" s="277"/>
      <c r="H222" s="109"/>
      <c r="I222" s="109"/>
    </row>
    <row r="223" spans="1:18" s="110" customFormat="1" ht="14.5" hidden="1" x14ac:dyDescent="0.35">
      <c r="A223" s="277"/>
      <c r="B223" s="277"/>
      <c r="C223" s="277"/>
      <c r="D223" s="277"/>
      <c r="E223" s="277"/>
      <c r="F223" s="277"/>
      <c r="G223" s="277"/>
      <c r="H223" s="109"/>
      <c r="I223" s="109"/>
      <c r="L223" s="112"/>
      <c r="M223" s="112"/>
      <c r="N223" s="112"/>
      <c r="O223" s="112"/>
      <c r="P223" s="112"/>
      <c r="Q223" s="112"/>
      <c r="R223" s="112"/>
    </row>
    <row r="224" spans="1:18" s="110" customFormat="1" ht="14.5" hidden="1" x14ac:dyDescent="0.35">
      <c r="A224" s="277"/>
      <c r="B224" s="277"/>
      <c r="C224" s="277"/>
      <c r="D224" s="277"/>
      <c r="E224" s="277"/>
      <c r="F224" s="277"/>
      <c r="G224" s="277"/>
      <c r="H224" s="109"/>
      <c r="I224" s="109"/>
      <c r="L224" s="112"/>
      <c r="M224" s="112"/>
      <c r="N224" s="112"/>
      <c r="O224" s="112"/>
      <c r="P224" s="112"/>
      <c r="Q224" s="112"/>
      <c r="R224" s="112"/>
    </row>
    <row r="225" spans="1:26" s="110" customFormat="1" ht="14.5" hidden="1" x14ac:dyDescent="0.35">
      <c r="A225" s="277"/>
      <c r="B225" s="277"/>
      <c r="C225" s="277"/>
      <c r="D225" s="277"/>
      <c r="E225" s="277"/>
      <c r="F225" s="277"/>
      <c r="G225" s="277"/>
      <c r="H225" s="109"/>
      <c r="I225" s="109"/>
      <c r="L225" s="112"/>
      <c r="M225" s="112"/>
      <c r="N225" s="112"/>
      <c r="O225" s="112"/>
      <c r="P225" s="112"/>
      <c r="Q225" s="112"/>
      <c r="R225" s="112"/>
    </row>
    <row r="226" spans="1:26" ht="14.5" hidden="1" x14ac:dyDescent="0.35">
      <c r="J226" s="112"/>
      <c r="K226" s="112"/>
      <c r="L226" s="112"/>
      <c r="M226" s="112"/>
      <c r="N226" s="112"/>
      <c r="O226" s="112"/>
      <c r="P226" s="112"/>
      <c r="Q226" s="112"/>
      <c r="R226" s="112"/>
      <c r="S226" s="112"/>
      <c r="T226" s="112"/>
      <c r="U226" s="112"/>
      <c r="V226" s="112"/>
      <c r="W226" s="112"/>
      <c r="X226" s="112"/>
      <c r="Y226" s="112"/>
      <c r="Z226" s="112"/>
    </row>
    <row r="227" spans="1:26" ht="14.5" hidden="1" x14ac:dyDescent="0.35">
      <c r="J227" s="112"/>
      <c r="K227" s="112"/>
      <c r="L227" s="112"/>
      <c r="M227" s="112"/>
      <c r="N227" s="112"/>
      <c r="O227" s="112"/>
      <c r="P227" s="112"/>
      <c r="Q227" s="112"/>
      <c r="R227" s="112"/>
      <c r="S227" s="112"/>
      <c r="T227" s="112"/>
      <c r="U227" s="112"/>
      <c r="V227" s="112"/>
      <c r="W227" s="112"/>
      <c r="X227" s="112"/>
      <c r="Y227" s="112"/>
      <c r="Z227" s="112"/>
    </row>
    <row r="228" spans="1:26" ht="14.5" hidden="1" x14ac:dyDescent="0.35">
      <c r="J228" s="112"/>
      <c r="K228" s="112"/>
      <c r="L228" s="112"/>
      <c r="M228" s="112"/>
      <c r="N228" s="112"/>
      <c r="O228" s="112"/>
      <c r="P228" s="112"/>
      <c r="Q228" s="112"/>
      <c r="R228" s="112"/>
      <c r="S228" s="112"/>
      <c r="T228" s="112"/>
      <c r="U228" s="112"/>
      <c r="V228" s="112"/>
      <c r="W228" s="112"/>
      <c r="X228" s="112"/>
      <c r="Y228" s="112"/>
      <c r="Z228" s="112"/>
    </row>
    <row r="229" spans="1:26" ht="14.5" hidden="1" x14ac:dyDescent="0.35">
      <c r="J229" s="112"/>
      <c r="K229" s="112"/>
      <c r="L229" s="112"/>
      <c r="M229" s="112"/>
      <c r="N229" s="112"/>
      <c r="O229" s="112"/>
      <c r="P229" s="112"/>
      <c r="Q229" s="112"/>
      <c r="R229" s="112"/>
      <c r="S229" s="112"/>
      <c r="T229" s="112"/>
      <c r="U229" s="112"/>
      <c r="V229" s="112"/>
      <c r="W229" s="112"/>
      <c r="X229" s="112"/>
      <c r="Y229" s="112"/>
      <c r="Z229" s="112"/>
    </row>
    <row r="230" spans="1:26" ht="14.5" hidden="1" x14ac:dyDescent="0.35">
      <c r="J230" s="112"/>
      <c r="K230" s="112"/>
      <c r="L230" s="112"/>
      <c r="M230" s="112"/>
      <c r="N230" s="112"/>
      <c r="O230" s="112"/>
      <c r="P230" s="112"/>
      <c r="Q230" s="112"/>
      <c r="R230" s="112"/>
      <c r="S230" s="112"/>
      <c r="T230" s="112"/>
      <c r="U230" s="112"/>
      <c r="V230" s="112"/>
      <c r="W230" s="112"/>
      <c r="X230" s="112"/>
      <c r="Y230" s="112"/>
      <c r="Z230" s="112"/>
    </row>
    <row r="231" spans="1:26" ht="14.5" hidden="1" x14ac:dyDescent="0.35">
      <c r="J231" s="112"/>
      <c r="K231" s="112"/>
      <c r="L231" s="112"/>
      <c r="M231" s="112"/>
      <c r="N231" s="112"/>
      <c r="O231" s="112"/>
      <c r="P231" s="112"/>
      <c r="Q231" s="112"/>
      <c r="R231" s="112"/>
      <c r="S231" s="112"/>
      <c r="T231" s="112"/>
      <c r="U231" s="112"/>
      <c r="V231" s="112"/>
      <c r="W231" s="112"/>
      <c r="X231" s="112"/>
      <c r="Y231" s="112"/>
      <c r="Z231" s="112"/>
    </row>
    <row r="232" spans="1:26" ht="14.5" x14ac:dyDescent="0.35">
      <c r="J232" s="289"/>
      <c r="K232" s="289"/>
      <c r="L232" s="289"/>
      <c r="M232" s="289"/>
      <c r="N232" s="289"/>
      <c r="O232" s="289"/>
      <c r="P232" s="289"/>
      <c r="Q232" s="289"/>
      <c r="R232" s="289"/>
      <c r="S232" s="289"/>
      <c r="T232" s="289"/>
    </row>
    <row r="233" spans="1:26" ht="14.5" x14ac:dyDescent="0.35"/>
    <row r="234" spans="1:26" ht="14.5" x14ac:dyDescent="0.35"/>
  </sheetData>
  <sheetProtection selectLockedCells="1"/>
  <mergeCells count="31">
    <mergeCell ref="M58:P58"/>
    <mergeCell ref="M59:P59"/>
    <mergeCell ref="M15:O15"/>
    <mergeCell ref="M51:P51"/>
    <mergeCell ref="M28:N28"/>
    <mergeCell ref="M24:O24"/>
    <mergeCell ref="M16:P16"/>
    <mergeCell ref="M20:O20"/>
    <mergeCell ref="M25:P25"/>
    <mergeCell ref="M19:Q19"/>
    <mergeCell ref="M9:Q9"/>
    <mergeCell ref="M17:P17"/>
    <mergeCell ref="K2:S4"/>
    <mergeCell ref="M54:N54"/>
    <mergeCell ref="M55:P55"/>
    <mergeCell ref="J11:J63"/>
    <mergeCell ref="T11:T63"/>
    <mergeCell ref="B2:G10"/>
    <mergeCell ref="U2:Z10"/>
    <mergeCell ref="M12:Q12"/>
    <mergeCell ref="M14:O14"/>
    <mergeCell ref="M38:Q38"/>
    <mergeCell ref="M29:P29"/>
    <mergeCell ref="M33:P33"/>
    <mergeCell ref="M32:P32"/>
    <mergeCell ref="M40:O40"/>
    <mergeCell ref="M42:P42"/>
    <mergeCell ref="M45:O45"/>
    <mergeCell ref="M46:O46"/>
    <mergeCell ref="M50:O50"/>
    <mergeCell ref="K5:S7"/>
  </mergeCells>
  <pageMargins left="0.7" right="0.7" top="0.75" bottom="0.75" header="0.3" footer="0.3"/>
  <pageSetup paperSize="9" orientation="portrait" horizontalDpi="300" verticalDpi="300" r:id="rId1"/>
  <headerFooter>
    <oddHeader>&amp;R&amp;"Calibri"&amp;7&amp;K000000Security level: RINA/CL/SENSITIVE&amp;1#</oddHeader>
  </headerFooter>
  <drawing r:id="rId2"/>
  <legacyDrawing r:id="rId3"/>
  <controls>
    <mc:AlternateContent xmlns:mc="http://schemas.openxmlformats.org/markup-compatibility/2006">
      <mc:Choice Requires="x14">
        <control shapeId="10241" r:id="rId4" name="Label1">
          <controlPr defaultSize="0" autoLine="0" r:id="rId5">
            <anchor moveWithCells="1">
              <from>
                <xdr:col>14</xdr:col>
                <xdr:colOff>203200</xdr:colOff>
                <xdr:row>13</xdr:row>
                <xdr:rowOff>88900</xdr:rowOff>
              </from>
              <to>
                <xdr:col>14</xdr:col>
                <xdr:colOff>457200</xdr:colOff>
                <xdr:row>14</xdr:row>
                <xdr:rowOff>19050</xdr:rowOff>
              </to>
            </anchor>
          </controlPr>
        </control>
      </mc:Choice>
      <mc:Fallback>
        <control shapeId="10241" r:id="rId4" name="Label1"/>
      </mc:Fallback>
    </mc:AlternateContent>
    <mc:AlternateContent xmlns:mc="http://schemas.openxmlformats.org/markup-compatibility/2006">
      <mc:Choice Requires="x14">
        <control shapeId="10244" r:id="rId6" name="Label2">
          <controlPr defaultSize="0" autoLine="0" r:id="rId7">
            <anchor moveWithCells="1">
              <from>
                <xdr:col>14</xdr:col>
                <xdr:colOff>527050</xdr:colOff>
                <xdr:row>14</xdr:row>
                <xdr:rowOff>76200</xdr:rowOff>
              </from>
              <to>
                <xdr:col>15</xdr:col>
                <xdr:colOff>50800</xdr:colOff>
                <xdr:row>15</xdr:row>
                <xdr:rowOff>12700</xdr:rowOff>
              </to>
            </anchor>
          </controlPr>
        </control>
      </mc:Choice>
      <mc:Fallback>
        <control shapeId="10244" r:id="rId6" name="Label2"/>
      </mc:Fallback>
    </mc:AlternateContent>
    <mc:AlternateContent xmlns:mc="http://schemas.openxmlformats.org/markup-compatibility/2006">
      <mc:Choice Requires="x14">
        <control shapeId="10246" r:id="rId8" name="Label4">
          <controlPr defaultSize="0" autoLine="0" r:id="rId9">
            <anchor moveWithCells="1">
              <from>
                <xdr:col>15</xdr:col>
                <xdr:colOff>336550</xdr:colOff>
                <xdr:row>15</xdr:row>
                <xdr:rowOff>38100</xdr:rowOff>
              </from>
              <to>
                <xdr:col>15</xdr:col>
                <xdr:colOff>590550</xdr:colOff>
                <xdr:row>15</xdr:row>
                <xdr:rowOff>292100</xdr:rowOff>
              </to>
            </anchor>
          </controlPr>
        </control>
      </mc:Choice>
      <mc:Fallback>
        <control shapeId="10246" r:id="rId8" name="Label4"/>
      </mc:Fallback>
    </mc:AlternateContent>
    <mc:AlternateContent xmlns:mc="http://schemas.openxmlformats.org/markup-compatibility/2006">
      <mc:Choice Requires="x14">
        <control shapeId="10247" r:id="rId10" name="Label5">
          <controlPr defaultSize="0" autoLine="0" r:id="rId11">
            <anchor moveWithCells="1">
              <from>
                <xdr:col>15</xdr:col>
                <xdr:colOff>603250</xdr:colOff>
                <xdr:row>16</xdr:row>
                <xdr:rowOff>38100</xdr:rowOff>
              </from>
              <to>
                <xdr:col>16</xdr:col>
                <xdr:colOff>127000</xdr:colOff>
                <xdr:row>16</xdr:row>
                <xdr:rowOff>298450</xdr:rowOff>
              </to>
            </anchor>
          </controlPr>
        </control>
      </mc:Choice>
      <mc:Fallback>
        <control shapeId="10247" r:id="rId10" name="Label5"/>
      </mc:Fallback>
    </mc:AlternateContent>
    <mc:AlternateContent xmlns:mc="http://schemas.openxmlformats.org/markup-compatibility/2006">
      <mc:Choice Requires="x14">
        <control shapeId="10249" r:id="rId12" name="Label7">
          <controlPr defaultSize="0" autoLine="0" r:id="rId13">
            <anchor moveWithCells="1">
              <from>
                <xdr:col>14</xdr:col>
                <xdr:colOff>184150</xdr:colOff>
                <xdr:row>39</xdr:row>
                <xdr:rowOff>31750</xdr:rowOff>
              </from>
              <to>
                <xdr:col>14</xdr:col>
                <xdr:colOff>438150</xdr:colOff>
                <xdr:row>39</xdr:row>
                <xdr:rowOff>285750</xdr:rowOff>
              </to>
            </anchor>
          </controlPr>
        </control>
      </mc:Choice>
      <mc:Fallback>
        <control shapeId="10249" r:id="rId12" name="Label7"/>
      </mc:Fallback>
    </mc:AlternateContent>
    <mc:AlternateContent xmlns:mc="http://schemas.openxmlformats.org/markup-compatibility/2006">
      <mc:Choice Requires="x14">
        <control shapeId="10250" r:id="rId14" name="Label8">
          <controlPr defaultSize="0" autoLine="0" r:id="rId15">
            <anchor moveWithCells="1">
              <from>
                <xdr:col>14</xdr:col>
                <xdr:colOff>457200</xdr:colOff>
                <xdr:row>40</xdr:row>
                <xdr:rowOff>12700</xdr:rowOff>
              </from>
              <to>
                <xdr:col>14</xdr:col>
                <xdr:colOff>711200</xdr:colOff>
                <xdr:row>40</xdr:row>
                <xdr:rowOff>266700</xdr:rowOff>
              </to>
            </anchor>
          </controlPr>
        </control>
      </mc:Choice>
      <mc:Fallback>
        <control shapeId="10250" r:id="rId14" name="Label8"/>
      </mc:Fallback>
    </mc:AlternateContent>
    <mc:AlternateContent xmlns:mc="http://schemas.openxmlformats.org/markup-compatibility/2006">
      <mc:Choice Requires="x14">
        <control shapeId="10252" r:id="rId16" name="Label10">
          <controlPr defaultSize="0" autoLine="0" r:id="rId17">
            <anchor moveWithCells="1">
              <from>
                <xdr:col>15</xdr:col>
                <xdr:colOff>342900</xdr:colOff>
                <xdr:row>41</xdr:row>
                <xdr:rowOff>0</xdr:rowOff>
              </from>
              <to>
                <xdr:col>15</xdr:col>
                <xdr:colOff>596900</xdr:colOff>
                <xdr:row>41</xdr:row>
                <xdr:rowOff>254000</xdr:rowOff>
              </to>
            </anchor>
          </controlPr>
        </control>
      </mc:Choice>
      <mc:Fallback>
        <control shapeId="10252" r:id="rId16" name="Label10"/>
      </mc:Fallback>
    </mc:AlternateContent>
    <mc:AlternateContent xmlns:mc="http://schemas.openxmlformats.org/markup-compatibility/2006">
      <mc:Choice Requires="x14">
        <control shapeId="10253" r:id="rId18" name="Label11">
          <controlPr defaultSize="0" autoLine="0" r:id="rId19">
            <anchor moveWithCells="1">
              <from>
                <xdr:col>15</xdr:col>
                <xdr:colOff>603250</xdr:colOff>
                <xdr:row>41</xdr:row>
                <xdr:rowOff>260350</xdr:rowOff>
              </from>
              <to>
                <xdr:col>16</xdr:col>
                <xdr:colOff>120650</xdr:colOff>
                <xdr:row>42</xdr:row>
                <xdr:rowOff>247650</xdr:rowOff>
              </to>
            </anchor>
          </controlPr>
        </control>
      </mc:Choice>
      <mc:Fallback>
        <control shapeId="10253" r:id="rId18" name="Label1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Database!$G$163:$G$165</xm:f>
          </x14:formula1>
          <xm:sqref>M9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2F4A3-089E-4BBF-86A0-EADA1A7D2CEA}">
  <dimension ref="A1:E63"/>
  <sheetViews>
    <sheetView workbookViewId="0">
      <selection activeCell="A8" sqref="A8"/>
    </sheetView>
  </sheetViews>
  <sheetFormatPr defaultRowHeight="14.5" x14ac:dyDescent="0.35"/>
  <cols>
    <col min="1" max="1" width="18.81640625" customWidth="1"/>
    <col min="2" max="2" width="11" customWidth="1"/>
    <col min="3" max="3" width="12.7265625" customWidth="1"/>
    <col min="4" max="4" width="58.81640625" customWidth="1"/>
    <col min="5" max="5" width="67.26953125" customWidth="1"/>
    <col min="6" max="6" width="15.7265625" customWidth="1"/>
  </cols>
  <sheetData>
    <row r="1" spans="1:5" x14ac:dyDescent="0.35">
      <c r="A1" s="527" t="s">
        <v>546</v>
      </c>
      <c r="B1" s="527" t="s">
        <v>558</v>
      </c>
      <c r="C1" s="527" t="s">
        <v>542</v>
      </c>
      <c r="D1" s="527" t="s">
        <v>543</v>
      </c>
      <c r="E1" s="527" t="s">
        <v>544</v>
      </c>
    </row>
    <row r="2" spans="1:5" x14ac:dyDescent="0.35">
      <c r="A2" s="528" t="s">
        <v>179</v>
      </c>
      <c r="B2" s="521"/>
      <c r="C2" s="521" t="s">
        <v>547</v>
      </c>
      <c r="D2" s="528" t="s">
        <v>179</v>
      </c>
      <c r="E2" s="528" t="s">
        <v>545</v>
      </c>
    </row>
    <row r="3" spans="1:5" x14ac:dyDescent="0.35">
      <c r="A3" s="528" t="s">
        <v>179</v>
      </c>
      <c r="B3" s="521"/>
      <c r="C3" s="521"/>
      <c r="D3" s="528" t="s">
        <v>548</v>
      </c>
      <c r="E3" s="528" t="s">
        <v>549</v>
      </c>
    </row>
    <row r="4" spans="1:5" ht="15" customHeight="1" x14ac:dyDescent="0.35">
      <c r="A4" s="528" t="s">
        <v>179</v>
      </c>
      <c r="B4" s="521">
        <v>2.1</v>
      </c>
      <c r="C4" s="521" t="s">
        <v>555</v>
      </c>
      <c r="D4" s="528" t="s">
        <v>227</v>
      </c>
      <c r="E4" s="528" t="s">
        <v>550</v>
      </c>
    </row>
    <row r="5" spans="1:5" ht="15" customHeight="1" x14ac:dyDescent="0.35">
      <c r="A5" s="528" t="s">
        <v>179</v>
      </c>
      <c r="B5" s="521">
        <v>2.1</v>
      </c>
      <c r="C5" s="521" t="s">
        <v>555</v>
      </c>
      <c r="D5" s="528" t="s">
        <v>228</v>
      </c>
      <c r="E5" s="528" t="s">
        <v>551</v>
      </c>
    </row>
    <row r="6" spans="1:5" ht="15" customHeight="1" x14ac:dyDescent="0.35">
      <c r="A6" s="528" t="s">
        <v>179</v>
      </c>
      <c r="B6" s="521">
        <v>8</v>
      </c>
      <c r="C6" s="521" t="s">
        <v>605</v>
      </c>
      <c r="D6" s="528" t="s">
        <v>221</v>
      </c>
      <c r="E6" s="528" t="s">
        <v>554</v>
      </c>
    </row>
    <row r="7" spans="1:5" ht="15" customHeight="1" x14ac:dyDescent="0.35">
      <c r="A7" s="528" t="s">
        <v>179</v>
      </c>
      <c r="B7" s="521">
        <v>8</v>
      </c>
      <c r="C7" s="521" t="s">
        <v>605</v>
      </c>
      <c r="D7" s="528" t="s">
        <v>552</v>
      </c>
      <c r="E7" s="528" t="s">
        <v>553</v>
      </c>
    </row>
    <row r="8" spans="1:5" ht="15" customHeight="1" x14ac:dyDescent="0.35">
      <c r="A8" s="528" t="s">
        <v>179</v>
      </c>
      <c r="B8" s="521">
        <v>18</v>
      </c>
      <c r="C8" s="521" t="s">
        <v>606</v>
      </c>
      <c r="D8" s="528" t="s">
        <v>566</v>
      </c>
      <c r="E8" s="528" t="s">
        <v>561</v>
      </c>
    </row>
    <row r="9" spans="1:5" ht="15" customHeight="1" x14ac:dyDescent="0.35">
      <c r="A9" s="528" t="s">
        <v>179</v>
      </c>
      <c r="B9" s="521">
        <v>18</v>
      </c>
      <c r="C9" s="521" t="s">
        <v>607</v>
      </c>
      <c r="D9" s="528" t="s">
        <v>567</v>
      </c>
      <c r="E9" s="528" t="s">
        <v>562</v>
      </c>
    </row>
    <row r="10" spans="1:5" ht="15" customHeight="1" x14ac:dyDescent="0.35">
      <c r="A10" s="528" t="s">
        <v>179</v>
      </c>
      <c r="B10" s="521">
        <v>18</v>
      </c>
      <c r="C10" s="521" t="s">
        <v>608</v>
      </c>
      <c r="D10" s="528" t="s">
        <v>568</v>
      </c>
      <c r="E10" s="528" t="s">
        <v>563</v>
      </c>
    </row>
    <row r="11" spans="1:5" ht="15" customHeight="1" x14ac:dyDescent="0.35">
      <c r="A11" s="528" t="s">
        <v>179</v>
      </c>
      <c r="B11" s="521">
        <v>18</v>
      </c>
      <c r="C11" s="521" t="s">
        <v>609</v>
      </c>
      <c r="D11" s="528" t="s">
        <v>569</v>
      </c>
      <c r="E11" s="528" t="s">
        <v>564</v>
      </c>
    </row>
    <row r="12" spans="1:5" ht="15" customHeight="1" x14ac:dyDescent="0.35">
      <c r="A12" s="528" t="s">
        <v>179</v>
      </c>
      <c r="B12" s="521">
        <v>18</v>
      </c>
      <c r="C12" s="521" t="s">
        <v>610</v>
      </c>
      <c r="D12" s="528" t="s">
        <v>570</v>
      </c>
      <c r="E12" s="528" t="s">
        <v>565</v>
      </c>
    </row>
    <row r="13" spans="1:5" ht="102.75" customHeight="1" x14ac:dyDescent="0.35">
      <c r="A13" s="528" t="s">
        <v>179</v>
      </c>
      <c r="B13" s="521">
        <v>22</v>
      </c>
      <c r="C13" s="521" t="s">
        <v>611</v>
      </c>
      <c r="D13" s="522" t="s">
        <v>571</v>
      </c>
      <c r="E13" s="523" t="s">
        <v>579</v>
      </c>
    </row>
    <row r="14" spans="1:5" ht="15" customHeight="1" x14ac:dyDescent="0.35">
      <c r="A14" s="528" t="s">
        <v>179</v>
      </c>
      <c r="B14" s="521">
        <v>22</v>
      </c>
      <c r="C14" s="521" t="s">
        <v>630</v>
      </c>
      <c r="D14" s="522" t="s">
        <v>559</v>
      </c>
      <c r="E14" s="523" t="s">
        <v>560</v>
      </c>
    </row>
    <row r="15" spans="1:5" ht="74.25" customHeight="1" x14ac:dyDescent="0.35">
      <c r="A15" s="528" t="s">
        <v>179</v>
      </c>
      <c r="B15" s="521">
        <v>22</v>
      </c>
      <c r="C15" s="521" t="s">
        <v>611</v>
      </c>
      <c r="D15" s="522" t="s">
        <v>572</v>
      </c>
      <c r="E15" s="523" t="s">
        <v>580</v>
      </c>
    </row>
    <row r="16" spans="1:5" ht="58.5" customHeight="1" x14ac:dyDescent="0.35">
      <c r="A16" s="528" t="s">
        <v>179</v>
      </c>
      <c r="B16" s="521">
        <v>23</v>
      </c>
      <c r="C16" s="521" t="s">
        <v>612</v>
      </c>
      <c r="D16" s="522" t="s">
        <v>573</v>
      </c>
      <c r="E16" s="523" t="s">
        <v>581</v>
      </c>
    </row>
    <row r="17" spans="1:5" ht="51.75" customHeight="1" x14ac:dyDescent="0.35">
      <c r="A17" s="528" t="s">
        <v>179</v>
      </c>
      <c r="B17" s="521">
        <v>23</v>
      </c>
      <c r="C17" s="521" t="s">
        <v>612</v>
      </c>
      <c r="D17" s="522" t="s">
        <v>574</v>
      </c>
      <c r="E17" s="523" t="s">
        <v>582</v>
      </c>
    </row>
    <row r="18" spans="1:5" ht="59.25" customHeight="1" x14ac:dyDescent="0.35">
      <c r="A18" s="528" t="s">
        <v>179</v>
      </c>
      <c r="B18" s="521">
        <v>24</v>
      </c>
      <c r="C18" s="521" t="s">
        <v>613</v>
      </c>
      <c r="D18" s="522" t="s">
        <v>573</v>
      </c>
      <c r="E18" s="523" t="s">
        <v>581</v>
      </c>
    </row>
    <row r="19" spans="1:5" ht="54.75" customHeight="1" x14ac:dyDescent="0.35">
      <c r="A19" s="528" t="s">
        <v>179</v>
      </c>
      <c r="B19" s="521">
        <v>24</v>
      </c>
      <c r="C19" s="521" t="s">
        <v>613</v>
      </c>
      <c r="D19" s="522" t="s">
        <v>574</v>
      </c>
      <c r="E19" s="523" t="s">
        <v>582</v>
      </c>
    </row>
    <row r="20" spans="1:5" ht="51" customHeight="1" x14ac:dyDescent="0.35">
      <c r="A20" s="528" t="s">
        <v>179</v>
      </c>
      <c r="B20" s="521">
        <v>25</v>
      </c>
      <c r="C20" s="521" t="s">
        <v>614</v>
      </c>
      <c r="D20" s="522" t="s">
        <v>573</v>
      </c>
      <c r="E20" s="523" t="s">
        <v>581</v>
      </c>
    </row>
    <row r="21" spans="1:5" ht="51" customHeight="1" x14ac:dyDescent="0.35">
      <c r="A21" s="528" t="s">
        <v>179</v>
      </c>
      <c r="B21" s="521">
        <v>25</v>
      </c>
      <c r="C21" s="521" t="s">
        <v>614</v>
      </c>
      <c r="D21" s="522" t="s">
        <v>574</v>
      </c>
      <c r="E21" s="523" t="s">
        <v>582</v>
      </c>
    </row>
    <row r="22" spans="1:5" ht="46.5" customHeight="1" x14ac:dyDescent="0.35">
      <c r="A22" s="528" t="s">
        <v>179</v>
      </c>
      <c r="B22" s="521">
        <v>26</v>
      </c>
      <c r="C22" s="521" t="s">
        <v>615</v>
      </c>
      <c r="D22" s="522" t="s">
        <v>573</v>
      </c>
      <c r="E22" s="523" t="s">
        <v>581</v>
      </c>
    </row>
    <row r="23" spans="1:5" ht="51.75" customHeight="1" x14ac:dyDescent="0.35">
      <c r="A23" s="528" t="s">
        <v>179</v>
      </c>
      <c r="B23" s="521">
        <v>26</v>
      </c>
      <c r="C23" s="521" t="s">
        <v>615</v>
      </c>
      <c r="D23" s="522" t="s">
        <v>574</v>
      </c>
      <c r="E23" s="523" t="s">
        <v>582</v>
      </c>
    </row>
    <row r="24" spans="1:5" ht="60" customHeight="1" x14ac:dyDescent="0.35">
      <c r="A24" s="528" t="s">
        <v>179</v>
      </c>
      <c r="B24" s="521">
        <v>3</v>
      </c>
      <c r="C24" s="521" t="s">
        <v>616</v>
      </c>
      <c r="D24" s="522" t="s">
        <v>575</v>
      </c>
      <c r="E24" s="523" t="s">
        <v>583</v>
      </c>
    </row>
    <row r="25" spans="1:5" ht="93" customHeight="1" x14ac:dyDescent="0.35">
      <c r="A25" s="528" t="s">
        <v>179</v>
      </c>
      <c r="B25" s="521">
        <v>15</v>
      </c>
      <c r="C25" s="521" t="s">
        <v>617</v>
      </c>
      <c r="D25" s="522" t="s">
        <v>576</v>
      </c>
      <c r="E25" s="523" t="s">
        <v>584</v>
      </c>
    </row>
    <row r="26" spans="1:5" ht="106.5" customHeight="1" x14ac:dyDescent="0.35">
      <c r="A26" s="528" t="s">
        <v>179</v>
      </c>
      <c r="B26" s="521">
        <v>15</v>
      </c>
      <c r="C26" s="521" t="s">
        <v>617</v>
      </c>
      <c r="D26" s="522" t="s">
        <v>577</v>
      </c>
      <c r="E26" s="523" t="s">
        <v>585</v>
      </c>
    </row>
    <row r="27" spans="1:5" ht="98.25" customHeight="1" x14ac:dyDescent="0.35">
      <c r="A27" s="528" t="s">
        <v>179</v>
      </c>
      <c r="B27" s="521">
        <v>16</v>
      </c>
      <c r="C27" s="521" t="s">
        <v>656</v>
      </c>
      <c r="D27" s="522" t="s">
        <v>577</v>
      </c>
      <c r="E27" s="523" t="s">
        <v>585</v>
      </c>
    </row>
    <row r="28" spans="1:5" ht="69" customHeight="1" x14ac:dyDescent="0.35">
      <c r="A28" s="528" t="s">
        <v>179</v>
      </c>
      <c r="B28" s="521">
        <v>17</v>
      </c>
      <c r="C28" s="521" t="s">
        <v>618</v>
      </c>
      <c r="D28" s="522" t="s">
        <v>578</v>
      </c>
      <c r="E28" s="523" t="s">
        <v>586</v>
      </c>
    </row>
    <row r="29" spans="1:5" ht="63" customHeight="1" x14ac:dyDescent="0.35">
      <c r="A29" s="528" t="s">
        <v>179</v>
      </c>
      <c r="B29" s="521">
        <v>19</v>
      </c>
      <c r="C29" s="521" t="s">
        <v>619</v>
      </c>
      <c r="D29" s="522" t="s">
        <v>573</v>
      </c>
      <c r="E29" s="523" t="s">
        <v>581</v>
      </c>
    </row>
    <row r="30" spans="1:5" ht="55.5" customHeight="1" x14ac:dyDescent="0.35">
      <c r="A30" s="528" t="s">
        <v>179</v>
      </c>
      <c r="B30" s="521">
        <v>19</v>
      </c>
      <c r="C30" s="521" t="s">
        <v>619</v>
      </c>
      <c r="D30" s="522" t="s">
        <v>574</v>
      </c>
      <c r="E30" s="523" t="s">
        <v>587</v>
      </c>
    </row>
    <row r="31" spans="1:5" ht="59.25" customHeight="1" x14ac:dyDescent="0.35">
      <c r="A31" s="528" t="s">
        <v>179</v>
      </c>
      <c r="B31" s="521">
        <v>18</v>
      </c>
      <c r="C31" s="521" t="s">
        <v>620</v>
      </c>
      <c r="D31" s="522" t="s">
        <v>573</v>
      </c>
      <c r="E31" s="523" t="s">
        <v>581</v>
      </c>
    </row>
    <row r="32" spans="1:5" ht="59.25" customHeight="1" x14ac:dyDescent="0.35">
      <c r="A32" s="528" t="s">
        <v>179</v>
      </c>
      <c r="B32" s="521">
        <v>18</v>
      </c>
      <c r="C32" s="521" t="s">
        <v>620</v>
      </c>
      <c r="D32" s="522" t="s">
        <v>574</v>
      </c>
      <c r="E32" s="523" t="s">
        <v>587</v>
      </c>
    </row>
    <row r="33" spans="1:5" ht="50.25" customHeight="1" x14ac:dyDescent="0.35">
      <c r="A33" s="528" t="s">
        <v>179</v>
      </c>
      <c r="B33" s="521">
        <v>20</v>
      </c>
      <c r="C33" s="521" t="s">
        <v>621</v>
      </c>
      <c r="D33" s="522" t="s">
        <v>573</v>
      </c>
      <c r="E33" s="523" t="s">
        <v>581</v>
      </c>
    </row>
    <row r="34" spans="1:5" ht="50.25" customHeight="1" x14ac:dyDescent="0.35">
      <c r="A34" s="528" t="s">
        <v>179</v>
      </c>
      <c r="B34" s="521">
        <v>20</v>
      </c>
      <c r="C34" s="521" t="s">
        <v>621</v>
      </c>
      <c r="D34" s="522" t="s">
        <v>574</v>
      </c>
      <c r="E34" s="523" t="s">
        <v>587</v>
      </c>
    </row>
    <row r="35" spans="1:5" ht="66" customHeight="1" x14ac:dyDescent="0.35">
      <c r="A35" s="528" t="s">
        <v>179</v>
      </c>
      <c r="B35" s="521">
        <v>21</v>
      </c>
      <c r="C35" s="521" t="s">
        <v>622</v>
      </c>
      <c r="D35" s="522" t="s">
        <v>573</v>
      </c>
      <c r="E35" s="523" t="s">
        <v>581</v>
      </c>
    </row>
    <row r="36" spans="1:5" ht="50.25" customHeight="1" x14ac:dyDescent="0.35">
      <c r="A36" s="528" t="s">
        <v>179</v>
      </c>
      <c r="B36" s="521">
        <v>21</v>
      </c>
      <c r="C36" s="521" t="s">
        <v>622</v>
      </c>
      <c r="D36" s="522" t="s">
        <v>574</v>
      </c>
      <c r="E36" s="523" t="s">
        <v>587</v>
      </c>
    </row>
    <row r="37" spans="1:5" ht="18.75" customHeight="1" x14ac:dyDescent="0.35">
      <c r="A37" s="528" t="s">
        <v>597</v>
      </c>
      <c r="B37" s="521"/>
      <c r="C37" s="521" t="s">
        <v>623</v>
      </c>
      <c r="D37" s="524" t="s">
        <v>262</v>
      </c>
      <c r="E37" s="524" t="s">
        <v>536</v>
      </c>
    </row>
    <row r="38" spans="1:5" ht="18.75" customHeight="1" x14ac:dyDescent="0.35">
      <c r="A38" s="528" t="s">
        <v>597</v>
      </c>
      <c r="B38" s="521"/>
      <c r="C38" s="521" t="s">
        <v>623</v>
      </c>
      <c r="D38" s="524" t="s">
        <v>253</v>
      </c>
      <c r="E38" s="524" t="s">
        <v>537</v>
      </c>
    </row>
    <row r="39" spans="1:5" ht="18.75" customHeight="1" x14ac:dyDescent="0.35">
      <c r="A39" s="528" t="s">
        <v>597</v>
      </c>
      <c r="B39" s="521"/>
      <c r="C39" s="521" t="s">
        <v>623</v>
      </c>
      <c r="D39" s="524" t="s">
        <v>257</v>
      </c>
      <c r="E39" s="524" t="s">
        <v>588</v>
      </c>
    </row>
    <row r="40" spans="1:5" ht="18.75" customHeight="1" x14ac:dyDescent="0.35">
      <c r="A40" s="528" t="s">
        <v>597</v>
      </c>
      <c r="B40" s="521"/>
      <c r="C40" s="521" t="s">
        <v>623</v>
      </c>
      <c r="D40" s="524" t="s">
        <v>263</v>
      </c>
      <c r="E40" s="524" t="s">
        <v>589</v>
      </c>
    </row>
    <row r="41" spans="1:5" ht="41.25" customHeight="1" x14ac:dyDescent="0.35">
      <c r="A41" s="528" t="s">
        <v>597</v>
      </c>
      <c r="B41" s="521"/>
      <c r="C41" s="521" t="s">
        <v>623</v>
      </c>
      <c r="D41" s="523" t="s">
        <v>598</v>
      </c>
      <c r="E41" s="523" t="s">
        <v>590</v>
      </c>
    </row>
    <row r="42" spans="1:5" ht="18.75" customHeight="1" x14ac:dyDescent="0.35">
      <c r="A42" s="528" t="s">
        <v>597</v>
      </c>
      <c r="B42" s="521"/>
      <c r="C42" s="521" t="s">
        <v>624</v>
      </c>
      <c r="D42" s="523" t="s">
        <v>599</v>
      </c>
      <c r="E42" s="523" t="s">
        <v>591</v>
      </c>
    </row>
    <row r="43" spans="1:5" ht="18.75" customHeight="1" x14ac:dyDescent="0.35">
      <c r="A43" s="528" t="s">
        <v>597</v>
      </c>
      <c r="B43" s="521"/>
      <c r="C43" s="521" t="s">
        <v>625</v>
      </c>
      <c r="D43" s="523" t="s">
        <v>600</v>
      </c>
      <c r="E43" s="523" t="s">
        <v>592</v>
      </c>
    </row>
    <row r="44" spans="1:5" ht="36" customHeight="1" x14ac:dyDescent="0.35">
      <c r="A44" s="528" t="s">
        <v>597</v>
      </c>
      <c r="B44" s="521"/>
      <c r="C44" s="521" t="s">
        <v>626</v>
      </c>
      <c r="D44" s="523" t="s">
        <v>601</v>
      </c>
      <c r="E44" s="523" t="s">
        <v>593</v>
      </c>
    </row>
    <row r="45" spans="1:5" ht="79.5" customHeight="1" x14ac:dyDescent="0.35">
      <c r="A45" s="528" t="s">
        <v>597</v>
      </c>
      <c r="B45" s="521"/>
      <c r="C45" s="521" t="s">
        <v>627</v>
      </c>
      <c r="D45" s="523" t="s">
        <v>602</v>
      </c>
      <c r="E45" s="523" t="s">
        <v>594</v>
      </c>
    </row>
    <row r="46" spans="1:5" ht="59.25" customHeight="1" x14ac:dyDescent="0.35">
      <c r="A46" s="528" t="s">
        <v>597</v>
      </c>
      <c r="B46" s="521"/>
      <c r="C46" s="521" t="s">
        <v>628</v>
      </c>
      <c r="D46" s="523" t="s">
        <v>603</v>
      </c>
      <c r="E46" s="523" t="s">
        <v>595</v>
      </c>
    </row>
    <row r="47" spans="1:5" ht="42.75" customHeight="1" x14ac:dyDescent="0.35">
      <c r="A47" s="528" t="s">
        <v>597</v>
      </c>
      <c r="B47" s="521"/>
      <c r="C47" s="521" t="s">
        <v>629</v>
      </c>
      <c r="D47" s="523" t="s">
        <v>604</v>
      </c>
      <c r="E47" s="523" t="s">
        <v>596</v>
      </c>
    </row>
    <row r="48" spans="1:5" x14ac:dyDescent="0.35">
      <c r="A48" s="528" t="s">
        <v>176</v>
      </c>
      <c r="B48" s="521"/>
      <c r="C48" s="521" t="s">
        <v>635</v>
      </c>
      <c r="D48" s="525" t="s">
        <v>176</v>
      </c>
      <c r="E48" s="525" t="s">
        <v>634</v>
      </c>
    </row>
    <row r="49" spans="1:5" x14ac:dyDescent="0.35">
      <c r="A49" s="528" t="s">
        <v>176</v>
      </c>
      <c r="B49" s="521"/>
      <c r="C49" s="521" t="s">
        <v>645</v>
      </c>
      <c r="D49" s="526" t="s">
        <v>636</v>
      </c>
      <c r="E49" s="526" t="s">
        <v>366</v>
      </c>
    </row>
    <row r="50" spans="1:5" x14ac:dyDescent="0.35">
      <c r="A50" s="528" t="s">
        <v>176</v>
      </c>
      <c r="B50" s="521"/>
      <c r="C50" s="521" t="s">
        <v>645</v>
      </c>
      <c r="D50" s="526" t="s">
        <v>637</v>
      </c>
      <c r="E50" s="526" t="s">
        <v>355</v>
      </c>
    </row>
    <row r="51" spans="1:5" x14ac:dyDescent="0.35">
      <c r="A51" s="528" t="s">
        <v>176</v>
      </c>
      <c r="B51" s="521"/>
      <c r="C51" s="521" t="s">
        <v>645</v>
      </c>
      <c r="D51" s="526" t="s">
        <v>638</v>
      </c>
      <c r="E51" s="526" t="s">
        <v>356</v>
      </c>
    </row>
    <row r="52" spans="1:5" ht="132.75" customHeight="1" x14ac:dyDescent="0.35">
      <c r="A52" s="528" t="s">
        <v>176</v>
      </c>
      <c r="B52" s="521"/>
      <c r="C52" s="521" t="s">
        <v>652</v>
      </c>
      <c r="D52" s="525" t="s">
        <v>639</v>
      </c>
      <c r="E52" s="525" t="s">
        <v>646</v>
      </c>
    </row>
    <row r="53" spans="1:5" ht="134.25" customHeight="1" x14ac:dyDescent="0.35">
      <c r="A53" s="528" t="s">
        <v>176</v>
      </c>
      <c r="B53" s="521"/>
      <c r="C53" s="521" t="s">
        <v>653</v>
      </c>
      <c r="D53" s="525" t="s">
        <v>640</v>
      </c>
      <c r="E53" s="525" t="s">
        <v>647</v>
      </c>
    </row>
    <row r="54" spans="1:5" ht="137.25" customHeight="1" x14ac:dyDescent="0.35">
      <c r="A54" s="528" t="s">
        <v>176</v>
      </c>
      <c r="B54" s="521"/>
      <c r="C54" s="521" t="s">
        <v>654</v>
      </c>
      <c r="D54" s="525" t="s">
        <v>641</v>
      </c>
      <c r="E54" s="525" t="s">
        <v>648</v>
      </c>
    </row>
    <row r="55" spans="1:5" ht="130.5" customHeight="1" x14ac:dyDescent="0.35">
      <c r="A55" s="528" t="s">
        <v>176</v>
      </c>
      <c r="B55" s="521"/>
      <c r="C55" s="521" t="s">
        <v>655</v>
      </c>
      <c r="D55" s="525" t="s">
        <v>642</v>
      </c>
      <c r="E55" s="525" t="s">
        <v>649</v>
      </c>
    </row>
    <row r="56" spans="1:5" ht="129.75" customHeight="1" x14ac:dyDescent="0.35">
      <c r="A56" s="528" t="s">
        <v>176</v>
      </c>
      <c r="B56" s="521"/>
      <c r="C56" s="521" t="s">
        <v>654</v>
      </c>
      <c r="D56" s="525" t="s">
        <v>643</v>
      </c>
      <c r="E56" s="525" t="s">
        <v>650</v>
      </c>
    </row>
    <row r="57" spans="1:5" ht="114.75" customHeight="1" x14ac:dyDescent="0.35">
      <c r="A57" s="528" t="s">
        <v>176</v>
      </c>
      <c r="B57" s="521"/>
      <c r="C57" s="521"/>
      <c r="D57" s="525" t="s">
        <v>644</v>
      </c>
      <c r="E57" s="525" t="s">
        <v>651</v>
      </c>
    </row>
    <row r="58" spans="1:5" ht="131.25" customHeight="1" x14ac:dyDescent="0.35">
      <c r="A58" s="528" t="s">
        <v>176</v>
      </c>
      <c r="B58" s="521"/>
      <c r="C58" s="521"/>
      <c r="D58" s="525" t="s">
        <v>640</v>
      </c>
      <c r="E58" s="525" t="s">
        <v>647</v>
      </c>
    </row>
    <row r="59" spans="1:5" ht="134.25" customHeight="1" x14ac:dyDescent="0.35">
      <c r="A59" s="528" t="s">
        <v>176</v>
      </c>
      <c r="B59" s="521"/>
      <c r="C59" s="521"/>
      <c r="D59" s="525" t="s">
        <v>641</v>
      </c>
      <c r="E59" s="525" t="s">
        <v>648</v>
      </c>
    </row>
    <row r="60" spans="1:5" ht="141" customHeight="1" x14ac:dyDescent="0.35">
      <c r="A60" s="528" t="s">
        <v>176</v>
      </c>
      <c r="B60" s="521"/>
      <c r="C60" s="521"/>
      <c r="D60" s="525" t="s">
        <v>642</v>
      </c>
      <c r="E60" s="525" t="s">
        <v>649</v>
      </c>
    </row>
    <row r="61" spans="1:5" ht="135.75" customHeight="1" x14ac:dyDescent="0.35">
      <c r="A61" s="528" t="s">
        <v>176</v>
      </c>
      <c r="B61" s="521"/>
      <c r="C61" s="521"/>
      <c r="D61" s="525" t="s">
        <v>639</v>
      </c>
      <c r="E61" s="525" t="s">
        <v>646</v>
      </c>
    </row>
    <row r="62" spans="1:5" ht="132" customHeight="1" x14ac:dyDescent="0.35">
      <c r="A62" s="528" t="s">
        <v>176</v>
      </c>
      <c r="B62" s="521"/>
      <c r="C62" s="521"/>
      <c r="D62" s="525" t="s">
        <v>643</v>
      </c>
      <c r="E62" s="525" t="s">
        <v>650</v>
      </c>
    </row>
    <row r="63" spans="1:5" ht="120.75" customHeight="1" x14ac:dyDescent="0.35">
      <c r="A63" s="528" t="s">
        <v>176</v>
      </c>
      <c r="B63" s="521"/>
      <c r="C63" s="521"/>
      <c r="D63" s="525" t="s">
        <v>644</v>
      </c>
      <c r="E63" s="525" t="s">
        <v>651</v>
      </c>
    </row>
  </sheetData>
  <autoFilter ref="A1:E47" xr:uid="{D0C2F4A3-089E-4BBF-86A0-EADA1A7D2CEA}"/>
  <phoneticPr fontId="27" type="noConversion"/>
  <pageMargins left="0.7" right="0.7" top="0.78740157499999996" bottom="0.78740157499999996"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I40"/>
  <sheetViews>
    <sheetView topLeftCell="A7" zoomScaleNormal="100" workbookViewId="0">
      <selection activeCell="G10" sqref="G10"/>
    </sheetView>
  </sheetViews>
  <sheetFormatPr defaultRowHeight="14.5" x14ac:dyDescent="0.35"/>
  <cols>
    <col min="2" max="2" width="40.54296875" customWidth="1"/>
    <col min="3" max="3" width="74.453125" customWidth="1"/>
  </cols>
  <sheetData>
    <row r="1" spans="1:9" x14ac:dyDescent="0.35">
      <c r="A1" s="26"/>
      <c r="B1" s="26"/>
      <c r="C1" s="26"/>
      <c r="D1" s="26"/>
      <c r="E1" s="26"/>
      <c r="F1" s="26"/>
      <c r="G1" s="26"/>
      <c r="H1" s="26"/>
      <c r="I1" s="26"/>
    </row>
    <row r="2" spans="1:9" x14ac:dyDescent="0.35">
      <c r="A2" s="26"/>
      <c r="B2" s="26"/>
      <c r="C2" s="26"/>
      <c r="D2" s="26"/>
      <c r="E2" s="26"/>
      <c r="F2" s="26"/>
      <c r="G2" s="26"/>
      <c r="H2" s="26"/>
      <c r="I2" s="26"/>
    </row>
    <row r="3" spans="1:9" ht="15" thickBot="1" x14ac:dyDescent="0.4">
      <c r="A3" s="26"/>
      <c r="B3" s="26"/>
      <c r="C3" s="26"/>
      <c r="D3" s="26"/>
      <c r="E3" s="26"/>
      <c r="F3" s="26"/>
      <c r="G3" s="26"/>
      <c r="H3" s="26"/>
      <c r="I3" s="26"/>
    </row>
    <row r="4" spans="1:9" ht="15" thickBot="1" x14ac:dyDescent="0.4">
      <c r="A4" s="26"/>
      <c r="B4" s="696" t="s">
        <v>364</v>
      </c>
      <c r="C4" s="697"/>
      <c r="D4" s="26"/>
      <c r="E4" s="26"/>
      <c r="F4" s="26"/>
      <c r="G4" s="26"/>
      <c r="H4" s="26"/>
      <c r="I4" s="26"/>
    </row>
    <row r="5" spans="1:9" ht="102" thickBot="1" x14ac:dyDescent="0.4">
      <c r="A5" s="26"/>
      <c r="B5" s="232" t="s">
        <v>365</v>
      </c>
      <c r="C5" s="233" t="s">
        <v>367</v>
      </c>
      <c r="D5" s="26"/>
      <c r="E5" s="26"/>
      <c r="F5" s="26"/>
      <c r="G5" s="26"/>
      <c r="H5" s="26"/>
      <c r="I5" s="26"/>
    </row>
    <row r="6" spans="1:9" ht="102" thickBot="1" x14ac:dyDescent="0.4">
      <c r="A6" s="26"/>
      <c r="B6" s="232" t="s">
        <v>378</v>
      </c>
      <c r="C6" s="233" t="s">
        <v>368</v>
      </c>
      <c r="D6" s="26"/>
      <c r="E6" s="26"/>
      <c r="F6" s="26"/>
      <c r="G6" s="26"/>
      <c r="H6" s="26"/>
      <c r="I6" s="26"/>
    </row>
    <row r="7" spans="1:9" ht="87.5" thickBot="1" x14ac:dyDescent="0.4">
      <c r="A7" s="26"/>
      <c r="B7" s="232" t="s">
        <v>371</v>
      </c>
      <c r="C7" s="233" t="s">
        <v>369</v>
      </c>
      <c r="D7" s="26"/>
      <c r="E7" s="26"/>
      <c r="F7" s="26"/>
      <c r="G7" s="26"/>
      <c r="H7" s="26"/>
      <c r="I7" s="26"/>
    </row>
    <row r="8" spans="1:9" ht="87.5" thickBot="1" x14ac:dyDescent="0.4">
      <c r="A8" s="26"/>
      <c r="B8" s="232" t="s">
        <v>372</v>
      </c>
      <c r="C8" s="233" t="s">
        <v>370</v>
      </c>
      <c r="D8" s="26"/>
      <c r="E8" s="26"/>
      <c r="F8" s="26"/>
      <c r="G8" s="26"/>
      <c r="H8" s="26"/>
      <c r="I8" s="26"/>
    </row>
    <row r="9" spans="1:9" ht="29.5" thickBot="1" x14ac:dyDescent="0.4">
      <c r="A9" s="26"/>
      <c r="B9" s="232" t="s">
        <v>377</v>
      </c>
      <c r="C9" s="233" t="s">
        <v>393</v>
      </c>
      <c r="D9" s="26"/>
      <c r="E9" s="26"/>
      <c r="F9" s="26"/>
      <c r="G9" s="26"/>
      <c r="H9" s="26"/>
      <c r="I9" s="26"/>
    </row>
    <row r="10" spans="1:9" ht="29.5" thickBot="1" x14ac:dyDescent="0.4">
      <c r="A10" s="26"/>
      <c r="B10" s="234" t="s">
        <v>373</v>
      </c>
      <c r="C10" s="233" t="s">
        <v>375</v>
      </c>
      <c r="D10" s="26"/>
      <c r="E10" s="26"/>
      <c r="F10" s="26"/>
      <c r="G10" s="26"/>
      <c r="H10" s="26"/>
      <c r="I10" s="26"/>
    </row>
    <row r="11" spans="1:9" ht="58.5" thickBot="1" x14ac:dyDescent="0.4">
      <c r="A11" s="26"/>
      <c r="B11" s="235" t="s">
        <v>374</v>
      </c>
      <c r="C11" s="233" t="s">
        <v>376</v>
      </c>
      <c r="D11" s="26"/>
      <c r="E11" s="26"/>
      <c r="F11" s="26"/>
      <c r="G11" s="26"/>
      <c r="H11" s="26"/>
      <c r="I11" s="26"/>
    </row>
    <row r="12" spans="1:9" x14ac:dyDescent="0.35">
      <c r="A12" s="26"/>
      <c r="B12" s="236"/>
      <c r="C12" s="26"/>
      <c r="D12" s="26"/>
      <c r="E12" s="26"/>
      <c r="F12" s="26"/>
      <c r="G12" s="26"/>
      <c r="H12" s="26"/>
      <c r="I12" s="26"/>
    </row>
    <row r="13" spans="1:9" x14ac:dyDescent="0.35">
      <c r="A13" s="26"/>
      <c r="B13" s="26"/>
      <c r="C13" s="26"/>
      <c r="D13" s="26"/>
      <c r="E13" s="26"/>
      <c r="F13" s="26"/>
      <c r="G13" s="26"/>
      <c r="H13" s="26"/>
      <c r="I13" s="26"/>
    </row>
    <row r="14" spans="1:9" x14ac:dyDescent="0.35">
      <c r="A14" s="26"/>
      <c r="B14" s="26"/>
      <c r="C14" s="26"/>
      <c r="D14" s="26"/>
      <c r="E14" s="26"/>
      <c r="F14" s="26"/>
      <c r="G14" s="26"/>
      <c r="H14" s="26"/>
      <c r="I14" s="26"/>
    </row>
    <row r="15" spans="1:9" x14ac:dyDescent="0.35">
      <c r="A15" s="26"/>
      <c r="B15" s="26"/>
      <c r="C15" s="26"/>
      <c r="D15" s="26"/>
      <c r="E15" s="26"/>
      <c r="F15" s="26"/>
      <c r="G15" s="26"/>
      <c r="H15" s="26"/>
      <c r="I15" s="26"/>
    </row>
    <row r="16" spans="1:9" x14ac:dyDescent="0.35">
      <c r="A16" s="26"/>
      <c r="B16" s="26"/>
      <c r="C16" s="26"/>
      <c r="D16" s="26"/>
      <c r="E16" s="26"/>
      <c r="F16" s="26"/>
      <c r="G16" s="26"/>
      <c r="H16" s="26"/>
      <c r="I16" s="26"/>
    </row>
    <row r="17" spans="1:9" x14ac:dyDescent="0.35">
      <c r="A17" s="26"/>
      <c r="B17" s="26"/>
      <c r="C17" s="26"/>
      <c r="D17" s="26"/>
      <c r="E17" s="26"/>
      <c r="F17" s="26"/>
      <c r="G17" s="26"/>
      <c r="H17" s="26"/>
      <c r="I17" s="26"/>
    </row>
    <row r="18" spans="1:9" x14ac:dyDescent="0.35">
      <c r="A18" s="26"/>
      <c r="B18" s="26"/>
      <c r="C18" s="26"/>
      <c r="D18" s="26"/>
      <c r="E18" s="26"/>
      <c r="F18" s="26"/>
      <c r="G18" s="26"/>
      <c r="H18" s="26"/>
      <c r="I18" s="26"/>
    </row>
    <row r="19" spans="1:9" x14ac:dyDescent="0.35">
      <c r="A19" s="26"/>
      <c r="B19" s="26"/>
      <c r="C19" s="26"/>
      <c r="D19" s="26"/>
      <c r="E19" s="26"/>
      <c r="F19" s="26"/>
      <c r="G19" s="26"/>
      <c r="H19" s="26"/>
      <c r="I19" s="26"/>
    </row>
    <row r="20" spans="1:9" x14ac:dyDescent="0.35">
      <c r="A20" s="26"/>
      <c r="B20" s="26"/>
      <c r="C20" s="26"/>
      <c r="D20" s="26"/>
      <c r="E20" s="26"/>
      <c r="F20" s="26"/>
      <c r="G20" s="26"/>
      <c r="H20" s="26"/>
      <c r="I20" s="26"/>
    </row>
    <row r="21" spans="1:9" x14ac:dyDescent="0.35">
      <c r="A21" s="26"/>
      <c r="B21" s="26"/>
      <c r="C21" s="26"/>
      <c r="D21" s="26"/>
      <c r="E21" s="26"/>
      <c r="F21" s="26"/>
      <c r="G21" s="26"/>
      <c r="H21" s="26"/>
      <c r="I21" s="26"/>
    </row>
    <row r="22" spans="1:9" x14ac:dyDescent="0.35">
      <c r="A22" s="26"/>
      <c r="B22" s="26"/>
      <c r="C22" s="26"/>
      <c r="D22" s="26"/>
      <c r="E22" s="26"/>
      <c r="F22" s="26"/>
      <c r="G22" s="26"/>
      <c r="H22" s="26"/>
      <c r="I22" s="26"/>
    </row>
    <row r="23" spans="1:9" x14ac:dyDescent="0.35">
      <c r="A23" s="26"/>
      <c r="B23" s="26"/>
      <c r="C23" s="26"/>
      <c r="D23" s="26"/>
      <c r="E23" s="26"/>
      <c r="F23" s="26"/>
      <c r="G23" s="26"/>
      <c r="H23" s="26"/>
      <c r="I23" s="26"/>
    </row>
    <row r="24" spans="1:9" x14ac:dyDescent="0.35">
      <c r="A24" s="26"/>
      <c r="B24" s="26"/>
      <c r="C24" s="26"/>
      <c r="D24" s="26"/>
      <c r="E24" s="26"/>
      <c r="F24" s="26"/>
      <c r="G24" s="26"/>
      <c r="H24" s="26"/>
      <c r="I24" s="26"/>
    </row>
    <row r="25" spans="1:9" x14ac:dyDescent="0.35">
      <c r="A25" s="26"/>
      <c r="B25" s="26"/>
      <c r="C25" s="26"/>
      <c r="D25" s="26"/>
      <c r="E25" s="26"/>
      <c r="F25" s="26"/>
      <c r="G25" s="26"/>
      <c r="H25" s="26"/>
      <c r="I25" s="26"/>
    </row>
    <row r="26" spans="1:9" x14ac:dyDescent="0.35">
      <c r="A26" s="26"/>
      <c r="B26" s="26"/>
      <c r="C26" s="26"/>
      <c r="D26" s="26"/>
      <c r="E26" s="26"/>
      <c r="F26" s="26"/>
      <c r="G26" s="26"/>
      <c r="H26" s="26"/>
      <c r="I26" s="26"/>
    </row>
    <row r="27" spans="1:9" x14ac:dyDescent="0.35">
      <c r="A27" s="26"/>
      <c r="B27" s="26"/>
      <c r="C27" s="26"/>
      <c r="D27" s="26"/>
      <c r="E27" s="26"/>
      <c r="F27" s="26"/>
      <c r="G27" s="26"/>
      <c r="H27" s="26"/>
      <c r="I27" s="26"/>
    </row>
    <row r="28" spans="1:9" x14ac:dyDescent="0.35">
      <c r="A28" s="26"/>
      <c r="B28" s="26"/>
      <c r="C28" s="26"/>
      <c r="D28" s="26"/>
      <c r="E28" s="26"/>
      <c r="F28" s="26"/>
      <c r="G28" s="26"/>
      <c r="H28" s="26"/>
      <c r="I28" s="26"/>
    </row>
    <row r="29" spans="1:9" x14ac:dyDescent="0.35">
      <c r="A29" s="26"/>
      <c r="B29" s="26"/>
      <c r="C29" s="26"/>
      <c r="D29" s="26"/>
      <c r="E29" s="26"/>
      <c r="F29" s="26"/>
      <c r="G29" s="26"/>
      <c r="H29" s="26"/>
      <c r="I29" s="26"/>
    </row>
    <row r="30" spans="1:9" x14ac:dyDescent="0.35">
      <c r="A30" s="26"/>
      <c r="B30" s="26"/>
      <c r="C30" s="26"/>
      <c r="D30" s="26"/>
      <c r="E30" s="26"/>
      <c r="F30" s="26"/>
      <c r="G30" s="26"/>
      <c r="H30" s="26"/>
      <c r="I30" s="26"/>
    </row>
    <row r="31" spans="1:9" x14ac:dyDescent="0.35">
      <c r="A31" s="26"/>
      <c r="B31" s="26"/>
      <c r="C31" s="26"/>
      <c r="D31" s="26"/>
      <c r="E31" s="26"/>
      <c r="F31" s="26"/>
      <c r="G31" s="26"/>
      <c r="H31" s="26"/>
      <c r="I31" s="26"/>
    </row>
    <row r="32" spans="1:9" x14ac:dyDescent="0.35">
      <c r="A32" s="26"/>
      <c r="B32" s="26"/>
      <c r="C32" s="26"/>
      <c r="D32" s="26"/>
      <c r="E32" s="26"/>
      <c r="F32" s="26"/>
      <c r="G32" s="26"/>
      <c r="H32" s="26"/>
      <c r="I32" s="26"/>
    </row>
    <row r="33" spans="1:9" x14ac:dyDescent="0.35">
      <c r="A33" s="26"/>
      <c r="B33" s="26"/>
      <c r="C33" s="26"/>
      <c r="D33" s="26"/>
      <c r="E33" s="26"/>
      <c r="F33" s="26"/>
      <c r="G33" s="26"/>
      <c r="H33" s="26"/>
      <c r="I33" s="26"/>
    </row>
    <row r="34" spans="1:9" x14ac:dyDescent="0.35">
      <c r="A34" s="26"/>
      <c r="B34" s="26"/>
      <c r="C34" s="26"/>
      <c r="D34" s="26"/>
      <c r="E34" s="26"/>
      <c r="F34" s="26"/>
      <c r="G34" s="26"/>
      <c r="H34" s="26"/>
      <c r="I34" s="26"/>
    </row>
    <row r="35" spans="1:9" x14ac:dyDescent="0.35">
      <c r="A35" s="26"/>
      <c r="B35" s="26"/>
      <c r="C35" s="26"/>
      <c r="D35" s="26"/>
      <c r="E35" s="26"/>
      <c r="F35" s="26"/>
      <c r="G35" s="26"/>
      <c r="H35" s="26"/>
      <c r="I35" s="26"/>
    </row>
    <row r="36" spans="1:9" x14ac:dyDescent="0.35">
      <c r="A36" s="26"/>
      <c r="B36" s="26"/>
      <c r="C36" s="26"/>
      <c r="D36" s="26"/>
      <c r="E36" s="26"/>
      <c r="F36" s="26"/>
      <c r="G36" s="26"/>
      <c r="H36" s="26"/>
      <c r="I36" s="26"/>
    </row>
    <row r="37" spans="1:9" x14ac:dyDescent="0.35">
      <c r="A37" s="26"/>
      <c r="B37" s="26"/>
      <c r="C37" s="26"/>
      <c r="D37" s="26"/>
      <c r="E37" s="26"/>
      <c r="F37" s="26"/>
      <c r="G37" s="26"/>
      <c r="H37" s="26"/>
      <c r="I37" s="26"/>
    </row>
    <row r="38" spans="1:9" x14ac:dyDescent="0.35">
      <c r="A38" s="26"/>
      <c r="B38" s="26"/>
      <c r="C38" s="26"/>
      <c r="D38" s="26"/>
      <c r="E38" s="26"/>
      <c r="F38" s="26"/>
      <c r="G38" s="26"/>
      <c r="H38" s="26"/>
      <c r="I38" s="26"/>
    </row>
    <row r="39" spans="1:9" x14ac:dyDescent="0.35">
      <c r="A39" s="26"/>
      <c r="B39" s="26"/>
      <c r="C39" s="26"/>
      <c r="D39" s="26"/>
      <c r="E39" s="26"/>
      <c r="F39" s="26"/>
      <c r="G39" s="26"/>
      <c r="H39" s="26"/>
      <c r="I39" s="26"/>
    </row>
    <row r="40" spans="1:9" x14ac:dyDescent="0.35">
      <c r="A40" s="26"/>
      <c r="B40" s="26"/>
      <c r="C40" s="26"/>
      <c r="D40" s="26"/>
      <c r="E40" s="26"/>
      <c r="F40" s="26"/>
      <c r="G40" s="26"/>
      <c r="H40" s="26"/>
      <c r="I40" s="26"/>
    </row>
  </sheetData>
  <mergeCells count="1">
    <mergeCell ref="B4:C4"/>
  </mergeCells>
  <pageMargins left="0.7" right="0.7" top="0.75" bottom="0.75" header="0.3" footer="0.3"/>
  <pageSetup paperSize="9" orientation="portrait" r:id="rId1"/>
  <headerFooter>
    <oddHeader>&amp;R&amp;"Calibri"&amp;7&amp;K000000Security level: RINA/CL/SENSITIVE&amp;1#</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A3"/>
  <sheetViews>
    <sheetView workbookViewId="0"/>
  </sheetViews>
  <sheetFormatPr defaultRowHeight="14.5" x14ac:dyDescent="0.35"/>
  <sheetData>
    <row r="1" spans="1:1" x14ac:dyDescent="0.35">
      <c r="A1" s="81" t="s">
        <v>173</v>
      </c>
    </row>
    <row r="2" spans="1:1" x14ac:dyDescent="0.35">
      <c r="A2" s="81" t="s">
        <v>174</v>
      </c>
    </row>
    <row r="3" spans="1:1" x14ac:dyDescent="0.35">
      <c r="A3" s="81" t="s">
        <v>175</v>
      </c>
    </row>
  </sheetData>
  <pageMargins left="0.7" right="0.7" top="0.75" bottom="0.75" header="0.3" footer="0.3"/>
  <pageSetup paperSize="9" orientation="portrait" r:id="rId1"/>
  <headerFooter>
    <oddHeader>&amp;R&amp;"Calibri"&amp;7&amp;K000000Security level: RINA/CL/SENSITIVE&amp;1#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D4119F799D1B44418E5895B1B5398570" ma:contentTypeVersion="12" ma:contentTypeDescription="Create a new document." ma:contentTypeScope="" ma:versionID="00691449bb7ffd378aaca869ae20393a">
  <xsd:schema xmlns:xsd="http://www.w3.org/2001/XMLSchema" xmlns:xs="http://www.w3.org/2001/XMLSchema" xmlns:p="http://schemas.microsoft.com/office/2006/metadata/properties" xmlns:ns3="7339bb0d-367d-4d3d-b101-89879aa06657" xmlns:ns4="92f4656e-cf7f-4038-b63b-dd3d585fa0d7" targetNamespace="http://schemas.microsoft.com/office/2006/metadata/properties" ma:root="true" ma:fieldsID="d1756177a8fda4cc364721c884c6c67c" ns3:_="" ns4:_="">
    <xsd:import namespace="7339bb0d-367d-4d3d-b101-89879aa06657"/>
    <xsd:import namespace="92f4656e-cf7f-4038-b63b-dd3d585fa0d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39bb0d-367d-4d3d-b101-89879aa066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2f4656e-cf7f-4038-b63b-dd3d585fa0d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3860FE-DA5A-4E0F-8935-D2B0C26C7BC0}">
  <ds:schemaRefs>
    <ds:schemaRef ds:uri="http://schemas.microsoft.com/sharepoint/v3/contenttype/forms"/>
  </ds:schemaRefs>
</ds:datastoreItem>
</file>

<file path=customXml/itemProps2.xml><?xml version="1.0" encoding="utf-8"?>
<ds:datastoreItem xmlns:ds="http://schemas.openxmlformats.org/officeDocument/2006/customXml" ds:itemID="{2BA4B3CC-4D1D-43BB-A915-FA0E2DF30B67}">
  <ds:schemaRefs>
    <ds:schemaRef ds:uri="7339bb0d-367d-4d3d-b101-89879aa06657"/>
    <ds:schemaRef ds:uri="http://www.w3.org/XML/1998/namespace"/>
    <ds:schemaRef ds:uri="http://purl.org/dc/dcmitype/"/>
    <ds:schemaRef ds:uri="http://purl.org/dc/elements/1.1/"/>
    <ds:schemaRef ds:uri="92f4656e-cf7f-4038-b63b-dd3d585fa0d7"/>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3AC469A-4D33-45DA-A808-450E752B559E}">
  <ds:schemaRefs>
    <ds:schemaRef ds:uri="http://schemas.microsoft.com/DataMashup"/>
  </ds:schemaRefs>
</ds:datastoreItem>
</file>

<file path=customXml/itemProps4.xml><?xml version="1.0" encoding="utf-8"?>
<ds:datastoreItem xmlns:ds="http://schemas.openxmlformats.org/officeDocument/2006/customXml" ds:itemID="{9A2E962B-C5D9-42CA-8393-2768337C40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39bb0d-367d-4d3d-b101-89879aa06657"/>
    <ds:schemaRef ds:uri="92f4656e-cf7f-4038-b63b-dd3d585fa0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6</vt:i4>
      </vt:variant>
    </vt:vector>
  </HeadingPairs>
  <TitlesOfParts>
    <vt:vector size="6" baseType="lpstr">
      <vt:lpstr>cover</vt:lpstr>
      <vt:lpstr>Inputs</vt:lpstr>
      <vt:lpstr>CBA - BIM level 1</vt:lpstr>
      <vt:lpstr>CBA - BIM level 2</vt:lpstr>
      <vt:lpstr>Results</vt:lpstr>
      <vt:lpstr>Slovnicek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Edoardo ARDIZZONE</dc:creator>
  <cp:keywords/>
  <dc:description/>
  <cp:lastModifiedBy>Kourková Martina</cp:lastModifiedBy>
  <cp:revision/>
  <cp:lastPrinted>2021-08-27T08:13:14Z</cp:lastPrinted>
  <dcterms:created xsi:type="dcterms:W3CDTF">2015-06-05T18:17:20Z</dcterms:created>
  <dcterms:modified xsi:type="dcterms:W3CDTF">2021-08-27T17:53:29Z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0x010100D4119F799D1B44418E5895B1B5398570</vt:lpwstr>
  </property>
  <property fmtid="{D5CDD505-2E9C-101B-9397-08002B2CF9AE}" pid="3" name="MSIP_Label_e4480d37-4848-42ce-83aa-e003de3fa15d_Enabled">
    <vt:lpwstr>true</vt:lpwstr>
  </property>
  <property fmtid="{D5CDD505-2E9C-101B-9397-08002B2CF9AE}" pid="4" name="MSIP_Label_e4480d37-4848-42ce-83aa-e003de3fa15d_SetDate">
    <vt:lpwstr>2021-05-27T15:14:55Z</vt:lpwstr>
  </property>
  <property fmtid="{D5CDD505-2E9C-101B-9397-08002B2CF9AE}" pid="5" name="MSIP_Label_e4480d37-4848-42ce-83aa-e003de3fa15d_Method">
    <vt:lpwstr>Privileged</vt:lpwstr>
  </property>
  <property fmtid="{D5CDD505-2E9C-101B-9397-08002B2CF9AE}" pid="6" name="MSIP_Label_e4480d37-4848-42ce-83aa-e003de3fa15d_Name">
    <vt:lpwstr>Sensitive</vt:lpwstr>
  </property>
  <property fmtid="{D5CDD505-2E9C-101B-9397-08002B2CF9AE}" pid="7" name="MSIP_Label_e4480d37-4848-42ce-83aa-e003de3fa15d_SiteId">
    <vt:lpwstr>76e3e3ff-fce0-45ec-a946-bc44d69a9b7e</vt:lpwstr>
  </property>
  <property fmtid="{D5CDD505-2E9C-101B-9397-08002B2CF9AE}" pid="8" name="MSIP_Label_e4480d37-4848-42ce-83aa-e003de3fa15d_ActionId">
    <vt:lpwstr>bd3e5184-7d4d-40ab-b605-7f11d0f3ea61</vt:lpwstr>
  </property>
  <property fmtid="{D5CDD505-2E9C-101B-9397-08002B2CF9AE}" pid="9" name="MSIP_Label_e4480d37-4848-42ce-83aa-e003de3fa15d_ContentBits">
    <vt:lpwstr>1</vt:lpwstr>
  </property>
</Properties>
</file>